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592" activeTab="0"/>
  </bookViews>
  <sheets>
    <sheet name="стр.1" sheetId="1" r:id="rId1"/>
    <sheet name="стр.2_3" sheetId="2" r:id="rId2"/>
    <sheet name="стр.4_5" sheetId="3" r:id="rId3"/>
    <sheet name="01.01.21" sheetId="4" r:id="rId4"/>
    <sheet name="ФХД" sheetId="5" state="hidden" r:id="rId5"/>
    <sheet name="17.08.16 (4)" sheetId="6" state="hidden" r:id="rId6"/>
    <sheet name="17.08.16 (3)" sheetId="7" state="hidden" r:id="rId7"/>
    <sheet name="17.08.16 (2)" sheetId="8" state="hidden" r:id="rId8"/>
    <sheet name="17.08.16" sheetId="9" state="hidden" r:id="rId9"/>
    <sheet name="ФХД 1" sheetId="10" state="hidden" r:id="rId10"/>
    <sheet name="Лист1" sheetId="11" state="hidden" r:id="rId11"/>
    <sheet name="08.11.16" sheetId="12" state="hidden" r:id="rId12"/>
  </sheets>
  <definedNames>
    <definedName name="_xlnm.Print_Titles" localSheetId="1">'стр.2_3'!$4:$4</definedName>
    <definedName name="_xlnm.Print_Titles" localSheetId="2">'стр.4_5'!$4:$5</definedName>
    <definedName name="_xlnm.Print_Area" localSheetId="3">'01.01.21'!$A$1:$M$94</definedName>
    <definedName name="_xlnm.Print_Area" localSheetId="0">'стр.1'!$A$1:$DD$48</definedName>
    <definedName name="_xlnm.Print_Area" localSheetId="1">'стр.2_3'!$A$1:$DD$76</definedName>
    <definedName name="_xlnm.Print_Area" localSheetId="2">'стр.4_5'!$A$1:$DD$71</definedName>
  </definedNames>
  <calcPr fullCalcOnLoad="1"/>
</workbook>
</file>

<file path=xl/sharedStrings.xml><?xml version="1.0" encoding="utf-8"?>
<sst xmlns="http://schemas.openxmlformats.org/spreadsheetml/2006/main" count="2109" uniqueCount="280">
  <si>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</si>
  <si>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</si>
  <si>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</si>
  <si>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</si>
  <si>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</si>
  <si>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</si>
  <si>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</si>
  <si>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</si>
  <si>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</si>
  <si>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</si>
  <si>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</si>
  <si>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</si>
  <si>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</si>
  <si>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</si>
  <si>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</si>
  <si>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</si>
  <si>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</si>
  <si>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</si>
  <si>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</si>
  <si>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</si>
  <si>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</si>
  <si>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</si>
  <si>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</si>
  <si>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</si>
  <si>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</si>
  <si>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</si>
  <si>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</si>
  <si>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</si>
  <si>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</si>
  <si>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</si>
  <si>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</si>
  <si>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</si>
  <si>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(наименование должности лица, утверждающего документ)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</si>
  <si>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</si>
  <si>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</si>
  <si>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</si>
  <si>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</si>
  <si>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</si>
  <si>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</si>
  <si>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</si>
  <si>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</si>
  <si>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</si>
  <si>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</si>
  <si>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</si>
  <si>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</si>
  <si>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</si>
  <si>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</si>
  <si>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</si>
  <si>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</si>
  <si>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</si>
  <si>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</si>
  <si>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</si>
  <si>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</si>
  <si>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</si>
  <si>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</si>
  <si>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</si>
  <si>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</si>
  <si>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</si>
  <si>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</si>
  <si>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</si>
  <si>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</si>
  <si>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</si>
  <si>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</si>
  <si>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</si>
  <si>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</si>
  <si>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</si>
  <si>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</si>
  <si>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</si>
  <si>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</si>
  <si>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</si>
  <si>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</si>
  <si>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</si>
  <si>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</si>
  <si>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</si>
  <si>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</si>
  <si>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</si>
  <si>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</si>
  <si>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</si>
  <si>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</si>
  <si>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</si>
  <si>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</si>
  <si>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к Порядку составления и утверждения плана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</si>
  <si>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</si>
  <si>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</si>
  <si>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</si>
  <si>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</si>
  <si>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</si>
  <si>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</si>
  <si>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</si>
  <si>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</si>
  <si>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финансово-хозяйственной деятельности</t>
  </si>
  <si>
    <t>операции
по счетам, открытым
в кредитных организациях в иностран-ной валюте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</si>
  <si>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</si>
  <si>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</si>
  <si>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</si>
  <si>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</si>
  <si>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</si>
  <si>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</si>
  <si>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</si>
  <si>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</si>
  <si>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</si>
  <si>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федерального бюджетного учреждения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</si>
  <si>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</si>
  <si>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</si>
  <si>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</si>
  <si>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</si>
  <si>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</si>
  <si>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</si>
  <si>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</si>
  <si>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</si>
  <si>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</si>
  <si>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</si>
  <si>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</si>
  <si>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</si>
  <si>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</si>
  <si>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</si>
  <si>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</si>
  <si>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</si>
  <si>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</si>
  <si>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</si>
  <si>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</si>
  <si>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</si>
  <si>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</si>
  <si>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учреждения по финансово-экономическим вопросам</t>
  </si>
  <si>
    <t>(Главный бухгалтер)</t>
  </si>
  <si>
    <t>(Форма)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</si>
  <si>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</si>
  <si>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</si>
  <si>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</si>
  <si>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</si>
  <si>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Приложение 1</t>
  </si>
  <si>
    <t>муниципальных бюджетных и автономных</t>
  </si>
  <si>
    <t xml:space="preserve"> учреждений, подведомственных </t>
  </si>
  <si>
    <t>Наименование муниципального</t>
  </si>
  <si>
    <t>бюджетного (автономного)</t>
  </si>
  <si>
    <t>учреждения</t>
  </si>
  <si>
    <t>I. Сведения о деятельности муниципального бюджетного (автономного) учреждения</t>
  </si>
  <si>
    <t>1.1. Цели деятельности муниципального бюджетного (автономного) учреждения:</t>
  </si>
  <si>
    <t>1.2. Виды деятельности муниципального бюджетного (автономного)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</si>
  <si>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</si>
  <si>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(автономным) учреждением на праве оперативного управления</t>
  </si>
  <si>
    <t>1.1.2. Стоимость имущества, приобретенного муниципальным бюджетным (автономным)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</si>
  <si>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</t>
  </si>
  <si>
    <t>1.2. Общая балансовая стоимость движимого муниципального бюджетного (автономного) имущества,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</si>
  <si>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</si>
  <si>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</si>
  <si>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</si>
  <si>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операции
по лицевым счетам, открытым
в финансовом органе</t>
  </si>
  <si>
    <t>Субсидии на выполнение муниципального задания</t>
  </si>
  <si>
    <t>Поступления от оказания муниципальным бюджетным (автономным)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</si>
  <si>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Руководитель муниципального бюджетного (автономного) учреждения</t>
  </si>
  <si>
    <t>Заместитель руководителя муниципального бюджетного (автономного)</t>
  </si>
  <si>
    <t>Субсидия на иные цели</t>
  </si>
  <si>
    <t>Прочие безвозмездные поступления</t>
  </si>
  <si>
    <t>1410006329/141001001</t>
  </si>
  <si>
    <t>14445705</t>
  </si>
  <si>
    <t>Глава администрации МО "Тасагарский наслег"</t>
  </si>
  <si>
    <t>С.С.Каратаев</t>
  </si>
  <si>
    <t>Администрация МО "Тасагарский наслег"</t>
  </si>
  <si>
    <t>Семенова М.И.</t>
  </si>
  <si>
    <t>35-4-25</t>
  </si>
  <si>
    <t>Петрова К.В.</t>
  </si>
  <si>
    <t>Администрации МО "Тасагарский наслег"</t>
  </si>
  <si>
    <t>1.Сохранение культурно-единого пронстранства. 2.Совершенство технологий и механизмов в самодеятельного, художественного творчества и социально-культурной деятельности населения.</t>
  </si>
  <si>
    <t>Предоставление услуг по организации и проведению различных культурно-досуговых мероприятий.</t>
  </si>
  <si>
    <t>1.Услуги по организации и проведению различных културно-досуговых мероприятий.</t>
  </si>
  <si>
    <t xml:space="preserve"> План финансово - хозяйственной деятельности  № 1</t>
  </si>
  <si>
    <t>Наименование органа, осуществляющего функции и полномочия учредителя</t>
  </si>
  <si>
    <t>код ведомства</t>
  </si>
  <si>
    <t>038</t>
  </si>
  <si>
    <t>Наименование учреждения</t>
  </si>
  <si>
    <t>МБУ ЦД "Эйгэ" МО "Тасагарский наслег"</t>
  </si>
  <si>
    <t>Ед. измерения: рубли</t>
  </si>
  <si>
    <t>Коды аналитики</t>
  </si>
  <si>
    <t>КОСГУ</t>
  </si>
  <si>
    <t>в т.ч. в разрезе счетов</t>
  </si>
  <si>
    <t>л/сч 20038010509</t>
  </si>
  <si>
    <t>л/сч 21….</t>
  </si>
  <si>
    <t>л/сч 14….</t>
  </si>
  <si>
    <t>Остаток на начало года</t>
  </si>
  <si>
    <t>Доходы</t>
  </si>
  <si>
    <t>0000000000</t>
  </si>
  <si>
    <t>0000</t>
  </si>
  <si>
    <t>180</t>
  </si>
  <si>
    <t>004</t>
  </si>
  <si>
    <t>130</t>
  </si>
  <si>
    <t>002</t>
  </si>
  <si>
    <t>x</t>
  </si>
  <si>
    <t>Расходы</t>
  </si>
  <si>
    <t>0000000</t>
  </si>
  <si>
    <t>000</t>
  </si>
  <si>
    <t>211</t>
  </si>
  <si>
    <t>212</t>
  </si>
  <si>
    <t>213</t>
  </si>
  <si>
    <t>221</t>
  </si>
  <si>
    <t>222</t>
  </si>
  <si>
    <t>223</t>
  </si>
  <si>
    <t>225</t>
  </si>
  <si>
    <t>226</t>
  </si>
  <si>
    <t>290</t>
  </si>
  <si>
    <t>310</t>
  </si>
  <si>
    <t>340</t>
  </si>
  <si>
    <t>Руководитель учреждения</t>
  </si>
  <si>
    <t>Главный бухгалтер учреждения</t>
  </si>
  <si>
    <t>Согласовано:   Начальник финансового управления администрации МР "Вилюйский улус (район)"</t>
  </si>
  <si>
    <t>Уточненный ПФХД 2015</t>
  </si>
  <si>
    <t>Увеличение стоимости основных средств КФО 2</t>
  </si>
  <si>
    <t>КФО 4</t>
  </si>
  <si>
    <t>КФО 2</t>
  </si>
  <si>
    <t>Изменение 2015</t>
  </si>
  <si>
    <t>Концерты, дискотеки</t>
  </si>
  <si>
    <t>28.12.2015</t>
  </si>
  <si>
    <t>"28" декабря 2015 г.</t>
  </si>
  <si>
    <t>Рек кл</t>
  </si>
  <si>
    <t>07.06.2016</t>
  </si>
  <si>
    <t>Уточненный ПФХД 2016</t>
  </si>
  <si>
    <t>Изменение 2016</t>
  </si>
  <si>
    <t>"07" июня 2016 г.</t>
  </si>
  <si>
    <t>111</t>
  </si>
  <si>
    <t>112</t>
  </si>
  <si>
    <t>119</t>
  </si>
  <si>
    <t>244</t>
  </si>
  <si>
    <t>851</t>
  </si>
  <si>
    <t>853</t>
  </si>
  <si>
    <t>Утвержденный ПФХД 2016</t>
  </si>
  <si>
    <t xml:space="preserve">Приложение </t>
  </si>
  <si>
    <t>к постановлению от _______________</t>
  </si>
  <si>
    <t>МБУ ЦД "Эйгэ" МО"Тасагарский наслег" МР "Вилюйский улус (район)" РС(Я) ИНН/КПП 1410006329/141001001</t>
  </si>
  <si>
    <t xml:space="preserve"> Администрация МО "Тасагарский наслег" Вилюйского улуса (района) РС(Я)</t>
  </si>
  <si>
    <t>вид расх</t>
  </si>
  <si>
    <t>ДопКл</t>
  </si>
  <si>
    <t>Изменение</t>
  </si>
  <si>
    <t>Уточненный ПФХД 2016 с текущим изминением</t>
  </si>
  <si>
    <t>8=9+10</t>
  </si>
  <si>
    <t>11=7+8</t>
  </si>
  <si>
    <t>Исполнитель                   Семенова М.И.</t>
  </si>
  <si>
    <t>тел..                             8(41132)35324</t>
  </si>
  <si>
    <t>Изменение Плана финансово - хозяйственной деятельности  № 2</t>
  </si>
  <si>
    <t>29.06.2016</t>
  </si>
  <si>
    <t>"29" июня 2016 г.</t>
  </si>
  <si>
    <t>17.08.2016</t>
  </si>
  <si>
    <t>"17" августа 2016 г.</t>
  </si>
  <si>
    <t xml:space="preserve"> План финансово - хозяйственной деятельности  № 3</t>
  </si>
  <si>
    <t>19.09.2016</t>
  </si>
  <si>
    <t>"19" сентября 2016 г.</t>
  </si>
  <si>
    <t>852</t>
  </si>
  <si>
    <t>27.09.2016</t>
  </si>
  <si>
    <t>"27" сентября 2016 г.</t>
  </si>
  <si>
    <t xml:space="preserve"> План финансово - хозяйственной деятельности  № 4</t>
  </si>
  <si>
    <t xml:space="preserve"> План финансово - хозяйственной деятельности  № 5</t>
  </si>
  <si>
    <t>08.11.2016</t>
  </si>
  <si>
    <t>"08" ноября 2016 г.</t>
  </si>
  <si>
    <t>Сумарокова Я.А.</t>
  </si>
  <si>
    <t>678209, Саха (Якутия) Респ. Вилюйский у, Тасагар с. ул. Октябрьская дом, 24</t>
  </si>
  <si>
    <t>346</t>
  </si>
  <si>
    <t>131</t>
  </si>
  <si>
    <t>МБУК ДНТ "Эйгэ" МО "Тасагарский наслег"</t>
  </si>
  <si>
    <t>января</t>
  </si>
  <si>
    <t>охрана+обучение</t>
  </si>
  <si>
    <t>пожарка Сивцев</t>
  </si>
  <si>
    <t>проезд+команд</t>
  </si>
  <si>
    <t>яксанов</t>
  </si>
  <si>
    <t>349</t>
  </si>
  <si>
    <t>5% от ФОТ кфо4</t>
  </si>
  <si>
    <t>247</t>
  </si>
  <si>
    <t>фот от дохода</t>
  </si>
  <si>
    <t>02</t>
  </si>
  <si>
    <t>01.01.2022</t>
  </si>
  <si>
    <t>02.01.2022</t>
  </si>
  <si>
    <t xml:space="preserve"> План финансово - хозяйственной деятельности  № 2</t>
  </si>
  <si>
    <t>22</t>
  </si>
  <si>
    <t>0105020102</t>
  </si>
  <si>
    <t>"01" января 2022г.</t>
  </si>
  <si>
    <t>"02" января 2022г.</t>
  </si>
  <si>
    <t>16.02.2022</t>
  </si>
  <si>
    <t>344</t>
  </si>
  <si>
    <t>"16" февраля 2022г.</t>
  </si>
  <si>
    <t>Утвержденный ПФХД 2022</t>
  </si>
  <si>
    <t>Изменение 2022</t>
  </si>
  <si>
    <t>Уточненный ПФХД 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</si>
</sst>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</numFmts>
  <fonts count="5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0" borderId="13" xfId="0" applyFont="1" applyBorder="1" applyAlignment="1">
      <alignment/>
    </xf>
    <xf numFmtId="49" fontId="49" fillId="33" borderId="14" xfId="0" applyNumberFormat="1" applyFont="1" applyFill="1" applyBorder="1" applyAlignment="1">
      <alignment horizontal="center" shrinkToFit="1"/>
    </xf>
    <xf numFmtId="0" fontId="49" fillId="33" borderId="15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49" fillId="33" borderId="0" xfId="0" applyFont="1" applyFill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49" fontId="51" fillId="33" borderId="16" xfId="0" applyNumberFormat="1" applyFont="1" applyFill="1" applyBorder="1" applyAlignment="1">
      <alignment horizontal="center" shrinkToFit="1"/>
    </xf>
    <xf numFmtId="0" fontId="51" fillId="33" borderId="15" xfId="0" applyFont="1" applyFill="1" applyBorder="1" applyAlignment="1">
      <alignment horizontal="center" vertical="center" wrapText="1"/>
    </xf>
    <xf numFmtId="49" fontId="51" fillId="33" borderId="16" xfId="0" applyNumberFormat="1" applyFont="1" applyFill="1" applyBorder="1" applyAlignment="1">
      <alignment horizontal="center" vertical="center" shrinkToFit="1"/>
    </xf>
    <xf numFmtId="0" fontId="51" fillId="33" borderId="0" xfId="0" applyFont="1" applyFill="1" applyAlignment="1">
      <alignment horizontal="left" wrapText="1"/>
    </xf>
    <xf numFmtId="0" fontId="50" fillId="33" borderId="17" xfId="0" applyFont="1" applyFill="1" applyBorder="1" applyAlignment="1">
      <alignment wrapText="1"/>
    </xf>
    <xf numFmtId="0" fontId="50" fillId="33" borderId="17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shrinkToFit="1"/>
    </xf>
    <xf numFmtId="0" fontId="51" fillId="33" borderId="16" xfId="0" applyFont="1" applyFill="1" applyBorder="1" applyAlignment="1">
      <alignment horizontal="center" vertical="center" wrapText="1" shrinkToFit="1"/>
    </xf>
    <xf numFmtId="4" fontId="50" fillId="31" borderId="16" xfId="0" applyNumberFormat="1" applyFont="1" applyFill="1" applyBorder="1" applyAlignment="1">
      <alignment horizontal="right" vertical="top" shrinkToFit="1"/>
    </xf>
    <xf numFmtId="4" fontId="50" fillId="34" borderId="16" xfId="0" applyNumberFormat="1" applyFont="1" applyFill="1" applyBorder="1" applyAlignment="1">
      <alignment horizontal="right" vertical="top" shrinkToFit="1"/>
    </xf>
    <xf numFmtId="49" fontId="51" fillId="33" borderId="16" xfId="0" applyNumberFormat="1" applyFont="1" applyFill="1" applyBorder="1" applyAlignment="1">
      <alignment horizontal="center" vertical="top" shrinkToFit="1"/>
    </xf>
    <xf numFmtId="4" fontId="51" fillId="35" borderId="16" xfId="0" applyNumberFormat="1" applyFont="1" applyFill="1" applyBorder="1" applyAlignment="1">
      <alignment horizontal="right" vertical="top" shrinkToFit="1"/>
    </xf>
    <xf numFmtId="0" fontId="51" fillId="35" borderId="17" xfId="0" applyFont="1" applyFill="1" applyBorder="1" applyAlignment="1">
      <alignment/>
    </xf>
    <xf numFmtId="0" fontId="51" fillId="35" borderId="0" xfId="0" applyFont="1" applyFill="1" applyAlignment="1">
      <alignment/>
    </xf>
    <xf numFmtId="0" fontId="51" fillId="33" borderId="0" xfId="0" applyFont="1" applyFill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4" fontId="51" fillId="36" borderId="16" xfId="0" applyNumberFormat="1" applyFont="1" applyFill="1" applyBorder="1" applyAlignment="1">
      <alignment horizontal="right" vertical="top" shrinkToFit="1"/>
    </xf>
    <xf numFmtId="0" fontId="51" fillId="33" borderId="0" xfId="0" applyFont="1" applyFill="1" applyAlignment="1">
      <alignment horizontal="left" wrapText="1"/>
    </xf>
    <xf numFmtId="4" fontId="51" fillId="35" borderId="16" xfId="0" applyNumberFormat="1" applyFont="1" applyFill="1" applyBorder="1" applyAlignment="1">
      <alignment horizontal="center" shrinkToFit="1"/>
    </xf>
    <xf numFmtId="0" fontId="51" fillId="33" borderId="20" xfId="0" applyFont="1" applyFill="1" applyBorder="1" applyAlignment="1">
      <alignment horizontal="center" vertical="center" wrapText="1" shrinkToFit="1"/>
    </xf>
    <xf numFmtId="0" fontId="51" fillId="33" borderId="21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wrapText="1"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right"/>
    </xf>
    <xf numFmtId="49" fontId="49" fillId="33" borderId="0" xfId="0" applyNumberFormat="1" applyFont="1" applyFill="1" applyBorder="1" applyAlignment="1">
      <alignment horizontal="center" shrinkToFit="1"/>
    </xf>
    <xf numFmtId="0" fontId="50" fillId="33" borderId="22" xfId="0" applyFont="1" applyFill="1" applyBorder="1" applyAlignment="1">
      <alignment horizontal="center" wrapText="1"/>
    </xf>
    <xf numFmtId="0" fontId="51" fillId="33" borderId="0" xfId="0" applyFont="1" applyFill="1" applyBorder="1" applyAlignment="1">
      <alignment horizontal="center" wrapText="1"/>
    </xf>
    <xf numFmtId="49" fontId="51" fillId="33" borderId="22" xfId="0" applyNumberFormat="1" applyFont="1" applyFill="1" applyBorder="1" applyAlignment="1">
      <alignment horizontal="center" shrinkToFit="1"/>
    </xf>
    <xf numFmtId="0" fontId="51" fillId="33" borderId="0" xfId="0" applyFont="1" applyFill="1" applyBorder="1" applyAlignment="1">
      <alignment wrapText="1"/>
    </xf>
    <xf numFmtId="49" fontId="51" fillId="33" borderId="22" xfId="0" applyNumberFormat="1" applyFont="1" applyFill="1" applyBorder="1" applyAlignment="1">
      <alignment horizontal="center" vertical="center" shrinkToFit="1"/>
    </xf>
    <xf numFmtId="0" fontId="50" fillId="33" borderId="0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shrinkToFit="1"/>
    </xf>
    <xf numFmtId="0" fontId="51" fillId="33" borderId="0" xfId="0" applyFont="1" applyFill="1" applyBorder="1" applyAlignment="1">
      <alignment/>
    </xf>
    <xf numFmtId="0" fontId="51" fillId="33" borderId="23" xfId="0" applyFont="1" applyFill="1" applyBorder="1" applyAlignment="1">
      <alignment/>
    </xf>
    <xf numFmtId="0" fontId="6" fillId="35" borderId="22" xfId="0" applyFont="1" applyFill="1" applyBorder="1" applyAlignment="1">
      <alignment horizontal="center" vertical="center" wrapText="1" shrinkToFit="1"/>
    </xf>
    <xf numFmtId="0" fontId="6" fillId="35" borderId="24" xfId="0" applyFont="1" applyFill="1" applyBorder="1" applyAlignment="1">
      <alignment horizontal="center" vertical="center" wrapText="1" shrinkToFit="1"/>
    </xf>
    <xf numFmtId="0" fontId="51" fillId="33" borderId="22" xfId="0" applyFont="1" applyFill="1" applyBorder="1" applyAlignment="1">
      <alignment horizontal="center" vertical="center" wrapText="1" shrinkToFit="1"/>
    </xf>
    <xf numFmtId="4" fontId="50" fillId="31" borderId="25" xfId="0" applyNumberFormat="1" applyFont="1" applyFill="1" applyBorder="1" applyAlignment="1">
      <alignment horizontal="right" vertical="top" shrinkToFit="1"/>
    </xf>
    <xf numFmtId="4" fontId="50" fillId="31" borderId="26" xfId="0" applyNumberFormat="1" applyFont="1" applyFill="1" applyBorder="1" applyAlignment="1">
      <alignment horizontal="right" vertical="top" shrinkToFit="1"/>
    </xf>
    <xf numFmtId="4" fontId="50" fillId="31" borderId="24" xfId="0" applyNumberFormat="1" applyFont="1" applyFill="1" applyBorder="1" applyAlignment="1">
      <alignment horizontal="right" vertical="top" shrinkToFit="1"/>
    </xf>
    <xf numFmtId="4" fontId="51" fillId="35" borderId="26" xfId="0" applyNumberFormat="1" applyFont="1" applyFill="1" applyBorder="1" applyAlignment="1">
      <alignment horizontal="right" vertical="top" shrinkToFit="1"/>
    </xf>
    <xf numFmtId="4" fontId="8" fillId="37" borderId="24" xfId="0" applyNumberFormat="1" applyFont="1" applyFill="1" applyBorder="1" applyAlignment="1">
      <alignment shrinkToFit="1"/>
    </xf>
    <xf numFmtId="4" fontId="51" fillId="35" borderId="27" xfId="0" applyNumberFormat="1" applyFont="1" applyFill="1" applyBorder="1" applyAlignment="1">
      <alignment horizontal="right" vertical="top" shrinkToFit="1"/>
    </xf>
    <xf numFmtId="4" fontId="51" fillId="35" borderId="28" xfId="0" applyNumberFormat="1" applyFont="1" applyFill="1" applyBorder="1" applyAlignment="1">
      <alignment horizontal="right" vertical="top" shrinkToFit="1"/>
    </xf>
    <xf numFmtId="4" fontId="51" fillId="35" borderId="22" xfId="0" applyNumberFormat="1" applyFont="1" applyFill="1" applyBorder="1" applyAlignment="1">
      <alignment horizontal="right" vertical="top" shrinkToFit="1"/>
    </xf>
    <xf numFmtId="4" fontId="8" fillId="37" borderId="22" xfId="0" applyNumberFormat="1" applyFont="1" applyFill="1" applyBorder="1" applyAlignment="1">
      <alignment shrinkToFit="1"/>
    </xf>
    <xf numFmtId="4" fontId="50" fillId="34" borderId="26" xfId="0" applyNumberFormat="1" applyFont="1" applyFill="1" applyBorder="1" applyAlignment="1">
      <alignment horizontal="right" vertical="top" shrinkToFit="1"/>
    </xf>
    <xf numFmtId="4" fontId="50" fillId="34" borderId="22" xfId="0" applyNumberFormat="1" applyFont="1" applyFill="1" applyBorder="1" applyAlignment="1">
      <alignment horizontal="right" vertical="top" shrinkToFit="1"/>
    </xf>
    <xf numFmtId="4" fontId="50" fillId="34" borderId="20" xfId="0" applyNumberFormat="1" applyFont="1" applyFill="1" applyBorder="1" applyAlignment="1">
      <alignment horizontal="right" vertical="top" shrinkToFit="1"/>
    </xf>
    <xf numFmtId="4" fontId="6" fillId="35" borderId="0" xfId="0" applyNumberFormat="1" applyFont="1" applyFill="1" applyAlignment="1">
      <alignment/>
    </xf>
    <xf numFmtId="4" fontId="8" fillId="0" borderId="22" xfId="0" applyNumberFormat="1" applyFont="1" applyFill="1" applyBorder="1" applyAlignment="1">
      <alignment shrinkToFit="1"/>
    </xf>
    <xf numFmtId="4" fontId="52" fillId="35" borderId="27" xfId="0" applyNumberFormat="1" applyFont="1" applyFill="1" applyBorder="1" applyAlignment="1">
      <alignment horizontal="right" vertical="top" shrinkToFit="1"/>
    </xf>
    <xf numFmtId="0" fontId="51" fillId="35" borderId="0" xfId="0" applyFont="1" applyFill="1" applyBorder="1" applyAlignment="1">
      <alignment/>
    </xf>
    <xf numFmtId="0" fontId="51" fillId="35" borderId="0" xfId="0" applyFont="1" applyFill="1" applyBorder="1" applyAlignment="1">
      <alignment horizontal="center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0" fontId="51" fillId="33" borderId="0" xfId="0" applyFont="1" applyFill="1" applyAlignment="1">
      <alignment horizontal="left" wrapText="1"/>
    </xf>
    <xf numFmtId="4" fontId="51" fillId="38" borderId="16" xfId="0" applyNumberFormat="1" applyFont="1" applyFill="1" applyBorder="1" applyAlignment="1">
      <alignment horizontal="right" vertical="top" shrinkToFit="1"/>
    </xf>
    <xf numFmtId="4" fontId="0" fillId="0" borderId="0" xfId="0" applyNumberFormat="1" applyAlignment="1">
      <alignment/>
    </xf>
    <xf numFmtId="0" fontId="50" fillId="33" borderId="28" xfId="0" applyFont="1" applyFill="1" applyBorder="1" applyAlignment="1">
      <alignment vertical="top" wrapText="1" shrinkToFit="1"/>
    </xf>
    <xf numFmtId="0" fontId="50" fillId="33" borderId="29" xfId="0" applyFont="1" applyFill="1" applyBorder="1" applyAlignment="1">
      <alignment vertical="top" wrapText="1" shrinkToFit="1"/>
    </xf>
    <xf numFmtId="2" fontId="0" fillId="0" borderId="0" xfId="0" applyNumberFormat="1" applyAlignment="1">
      <alignment/>
    </xf>
    <xf numFmtId="4" fontId="53" fillId="0" borderId="0" xfId="0" applyNumberFormat="1" applyFont="1" applyAlignment="1">
      <alignment/>
    </xf>
    <xf numFmtId="49" fontId="51" fillId="39" borderId="16" xfId="0" applyNumberFormat="1" applyFont="1" applyFill="1" applyBorder="1" applyAlignment="1">
      <alignment horizontal="center" vertical="top" shrinkToFit="1"/>
    </xf>
    <xf numFmtId="4" fontId="51" fillId="39" borderId="16" xfId="0" applyNumberFormat="1" applyFont="1" applyFill="1" applyBorder="1" applyAlignment="1">
      <alignment horizontal="right" vertical="top" shrinkToFit="1"/>
    </xf>
    <xf numFmtId="4" fontId="6" fillId="35" borderId="16" xfId="0" applyNumberFormat="1" applyFont="1" applyFill="1" applyBorder="1" applyAlignment="1">
      <alignment horizontal="right" vertical="top" shrinkToFit="1"/>
    </xf>
    <xf numFmtId="4" fontId="6" fillId="38" borderId="16" xfId="0" applyNumberFormat="1" applyFont="1" applyFill="1" applyBorder="1" applyAlignment="1">
      <alignment horizontal="right" vertical="top" shrinkToFit="1"/>
    </xf>
    <xf numFmtId="4" fontId="6" fillId="39" borderId="16" xfId="0" applyNumberFormat="1" applyFont="1" applyFill="1" applyBorder="1" applyAlignment="1">
      <alignment horizontal="right" vertical="top" shrinkToFit="1"/>
    </xf>
    <xf numFmtId="0" fontId="50" fillId="33" borderId="27" xfId="0" applyFont="1" applyFill="1" applyBorder="1" applyAlignment="1">
      <alignment vertical="top" wrapText="1" shrinkToFit="1"/>
    </xf>
    <xf numFmtId="4" fontId="0" fillId="36" borderId="0" xfId="0" applyNumberFormat="1" applyFill="1" applyAlignment="1">
      <alignment/>
    </xf>
    <xf numFmtId="0" fontId="51" fillId="33" borderId="0" xfId="0" applyFont="1" applyFill="1" applyAlignment="1">
      <alignment horizontal="left" wrapText="1"/>
    </xf>
    <xf numFmtId="171" fontId="0" fillId="0" borderId="0" xfId="58" applyFont="1" applyAlignment="1">
      <alignment/>
    </xf>
    <xf numFmtId="43" fontId="0" fillId="0" borderId="0" xfId="0" applyNumberFormat="1" applyAlignment="1">
      <alignment/>
    </xf>
    <xf numFmtId="0" fontId="51" fillId="33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4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 indent="2"/>
    </xf>
    <xf numFmtId="0" fontId="1" fillId="0" borderId="30" xfId="0" applyFont="1" applyBorder="1" applyAlignment="1">
      <alignment horizontal="left" vertical="top" wrapText="1" indent="2"/>
    </xf>
    <xf numFmtId="0" fontId="4" fillId="0" borderId="11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31" xfId="0" applyNumberFormat="1" applyFont="1" applyFill="1" applyBorder="1" applyAlignment="1">
      <alignment horizontal="center" vertical="top"/>
    </xf>
    <xf numFmtId="2" fontId="4" fillId="0" borderId="32" xfId="0" applyNumberFormat="1" applyFont="1" applyFill="1" applyBorder="1" applyAlignment="1">
      <alignment horizontal="center" vertical="top"/>
    </xf>
    <xf numFmtId="2" fontId="4" fillId="38" borderId="12" xfId="0" applyNumberFormat="1" applyFont="1" applyFill="1" applyBorder="1" applyAlignment="1">
      <alignment horizontal="center" vertical="top"/>
    </xf>
    <xf numFmtId="2" fontId="4" fillId="38" borderId="31" xfId="0" applyNumberFormat="1" applyFont="1" applyFill="1" applyBorder="1" applyAlignment="1">
      <alignment horizontal="center" vertical="top"/>
    </xf>
    <xf numFmtId="2" fontId="4" fillId="38" borderId="32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2" fontId="1" fillId="0" borderId="1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/>
    </xf>
    <xf numFmtId="2" fontId="1" fillId="0" borderId="31" xfId="0" applyNumberFormat="1" applyFont="1" applyBorder="1" applyAlignment="1">
      <alignment horizontal="center" vertical="top"/>
    </xf>
    <xf numFmtId="2" fontId="1" fillId="0" borderId="32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1" fillId="33" borderId="20" xfId="0" applyFont="1" applyFill="1" applyBorder="1" applyAlignment="1">
      <alignment horizontal="center" vertical="center" wrapText="1" shrinkToFit="1"/>
    </xf>
    <xf numFmtId="0" fontId="51" fillId="33" borderId="26" xfId="0" applyFont="1" applyFill="1" applyBorder="1" applyAlignment="1">
      <alignment horizontal="center" vertical="center" wrapText="1" shrinkToFit="1"/>
    </xf>
    <xf numFmtId="0" fontId="51" fillId="33" borderId="28" xfId="0" applyFont="1" applyFill="1" applyBorder="1" applyAlignment="1">
      <alignment horizontal="center" vertical="center" wrapText="1" shrinkToFit="1"/>
    </xf>
    <xf numFmtId="0" fontId="51" fillId="33" borderId="29" xfId="0" applyFont="1" applyFill="1" applyBorder="1" applyAlignment="1">
      <alignment horizontal="center" vertical="center" wrapText="1" shrinkToFit="1"/>
    </xf>
    <xf numFmtId="0" fontId="51" fillId="33" borderId="27" xfId="0" applyFont="1" applyFill="1" applyBorder="1" applyAlignment="1">
      <alignment horizontal="center" vertical="center" wrapText="1" shrinkToFit="1"/>
    </xf>
    <xf numFmtId="0" fontId="51" fillId="33" borderId="0" xfId="0" applyFont="1" applyFill="1" applyAlignment="1">
      <alignment horizontal="left" wrapText="1"/>
    </xf>
    <xf numFmtId="0" fontId="49" fillId="33" borderId="23" xfId="0" applyFont="1" applyFill="1" applyBorder="1" applyAlignment="1">
      <alignment horizontal="center" wrapText="1"/>
    </xf>
    <xf numFmtId="0" fontId="49" fillId="33" borderId="29" xfId="0" applyFont="1" applyFill="1" applyBorder="1" applyAlignment="1">
      <alignment horizontal="center" wrapText="1"/>
    </xf>
    <xf numFmtId="0" fontId="51" fillId="33" borderId="23" xfId="0" applyFont="1" applyFill="1" applyBorder="1" applyAlignment="1">
      <alignment horizontal="left" wrapText="1"/>
    </xf>
    <xf numFmtId="0" fontId="50" fillId="33" borderId="28" xfId="0" applyFont="1" applyFill="1" applyBorder="1" applyAlignment="1">
      <alignment horizontal="left" vertical="top" wrapText="1" shrinkToFit="1"/>
    </xf>
    <xf numFmtId="0" fontId="50" fillId="33" borderId="29" xfId="0" applyFont="1" applyFill="1" applyBorder="1" applyAlignment="1">
      <alignment horizontal="left" vertical="top" wrapText="1" shrinkToFit="1"/>
    </xf>
    <xf numFmtId="0" fontId="50" fillId="33" borderId="27" xfId="0" applyFont="1" applyFill="1" applyBorder="1" applyAlignment="1">
      <alignment horizontal="left" vertical="top" wrapText="1" shrinkToFit="1"/>
    </xf>
    <xf numFmtId="49" fontId="51" fillId="33" borderId="28" xfId="0" applyNumberFormat="1" applyFont="1" applyFill="1" applyBorder="1" applyAlignment="1">
      <alignment horizontal="center" vertical="top" shrinkToFit="1"/>
    </xf>
    <xf numFmtId="49" fontId="51" fillId="33" borderId="27" xfId="0" applyNumberFormat="1" applyFont="1" applyFill="1" applyBorder="1" applyAlignment="1">
      <alignment horizontal="center" vertical="top" shrinkToFit="1"/>
    </xf>
    <xf numFmtId="0" fontId="51" fillId="33" borderId="21" xfId="0" applyFont="1" applyFill="1" applyBorder="1" applyAlignment="1">
      <alignment horizontal="center" vertical="center" wrapText="1" shrinkToFit="1"/>
    </xf>
    <xf numFmtId="0" fontId="51" fillId="33" borderId="17" xfId="0" applyFont="1" applyFill="1" applyBorder="1" applyAlignment="1">
      <alignment horizontal="center" vertical="center" wrapText="1" shrinkToFit="1"/>
    </xf>
    <xf numFmtId="0" fontId="51" fillId="33" borderId="33" xfId="0" applyFont="1" applyFill="1" applyBorder="1" applyAlignment="1">
      <alignment horizontal="center" vertical="center" wrapText="1" shrinkToFit="1"/>
    </xf>
    <xf numFmtId="0" fontId="51" fillId="33" borderId="34" xfId="0" applyFont="1" applyFill="1" applyBorder="1" applyAlignment="1">
      <alignment horizontal="center" vertical="center" wrapText="1" shrinkToFit="1"/>
    </xf>
    <xf numFmtId="0" fontId="51" fillId="33" borderId="23" xfId="0" applyFont="1" applyFill="1" applyBorder="1" applyAlignment="1">
      <alignment horizontal="center" vertical="center" wrapText="1" shrinkToFit="1"/>
    </xf>
    <xf numFmtId="0" fontId="51" fillId="33" borderId="35" xfId="0" applyFont="1" applyFill="1" applyBorder="1" applyAlignment="1">
      <alignment horizontal="center" vertical="center" wrapText="1" shrinkToFit="1"/>
    </xf>
    <xf numFmtId="0" fontId="51" fillId="35" borderId="0" xfId="0" applyFont="1" applyFill="1" applyAlignment="1">
      <alignment horizontal="left"/>
    </xf>
    <xf numFmtId="0" fontId="51" fillId="35" borderId="23" xfId="0" applyFont="1" applyFill="1" applyBorder="1" applyAlignment="1">
      <alignment horizontal="center"/>
    </xf>
    <xf numFmtId="0" fontId="51" fillId="35" borderId="17" xfId="0" applyFont="1" applyFill="1" applyBorder="1" applyAlignment="1">
      <alignment horizontal="center"/>
    </xf>
    <xf numFmtId="0" fontId="51" fillId="35" borderId="0" xfId="0" applyFont="1" applyFill="1" applyAlignment="1">
      <alignment horizontal="left" vertical="top" wrapText="1"/>
    </xf>
    <xf numFmtId="0" fontId="51" fillId="35" borderId="0" xfId="0" applyFont="1" applyFill="1" applyAlignment="1">
      <alignment shrinkToFit="1"/>
    </xf>
    <xf numFmtId="0" fontId="49" fillId="33" borderId="0" xfId="0" applyFont="1" applyFill="1" applyAlignment="1">
      <alignment horizontal="right" wrapText="1"/>
    </xf>
    <xf numFmtId="0" fontId="6" fillId="35" borderId="27" xfId="0" applyFont="1" applyFill="1" applyBorder="1" applyAlignment="1">
      <alignment horizontal="center" vertical="center" wrapText="1" shrinkToFit="1"/>
    </xf>
    <xf numFmtId="0" fontId="0" fillId="35" borderId="23" xfId="0" applyFont="1" applyFill="1" applyBorder="1" applyAlignment="1">
      <alignment horizontal="center" wrapText="1"/>
    </xf>
    <xf numFmtId="0" fontId="6" fillId="35" borderId="34" xfId="0" applyFont="1" applyFill="1" applyBorder="1" applyAlignment="1">
      <alignment horizontal="center" vertical="center" wrapText="1" shrinkToFit="1"/>
    </xf>
    <xf numFmtId="0" fontId="6" fillId="35" borderId="23" xfId="0" applyFont="1" applyFill="1" applyBorder="1" applyAlignment="1">
      <alignment horizontal="center" vertical="center" wrapText="1" shrinkToFit="1"/>
    </xf>
    <xf numFmtId="0" fontId="51" fillId="33" borderId="36" xfId="0" applyFont="1" applyFill="1" applyBorder="1" applyAlignment="1">
      <alignment horizontal="center" vertical="center" wrapText="1" shrinkToFit="1"/>
    </xf>
    <xf numFmtId="0" fontId="54" fillId="33" borderId="23" xfId="0" applyFont="1" applyFill="1" applyBorder="1" applyAlignment="1">
      <alignment horizontal="center" wrapText="1"/>
    </xf>
    <xf numFmtId="0" fontId="51" fillId="33" borderId="29" xfId="0" applyFont="1" applyFill="1" applyBorder="1" applyAlignment="1">
      <alignment horizontal="center" wrapText="1"/>
    </xf>
    <xf numFmtId="0" fontId="51" fillId="33" borderId="37" xfId="0" applyFont="1" applyFill="1" applyBorder="1" applyAlignment="1">
      <alignment horizontal="center" vertical="center" wrapText="1" shrinkToFit="1"/>
    </xf>
    <xf numFmtId="0" fontId="50" fillId="33" borderId="34" xfId="0" applyFont="1" applyFill="1" applyBorder="1" applyAlignment="1">
      <alignment horizontal="left" vertical="top" wrapText="1" shrinkToFit="1"/>
    </xf>
    <xf numFmtId="0" fontId="50" fillId="33" borderId="23" xfId="0" applyFont="1" applyFill="1" applyBorder="1" applyAlignment="1">
      <alignment horizontal="left" vertical="top" wrapText="1" shrinkToFit="1"/>
    </xf>
    <xf numFmtId="0" fontId="50" fillId="33" borderId="35" xfId="0" applyFont="1" applyFill="1" applyBorder="1" applyAlignment="1">
      <alignment horizontal="left" vertical="top" wrapText="1" shrinkToFit="1"/>
    </xf>
    <xf numFmtId="0" fontId="51" fillId="33" borderId="12" xfId="0" applyFont="1" applyFill="1" applyBorder="1" applyAlignment="1">
      <alignment horizontal="center" vertical="center" wrapText="1" shrinkToFit="1"/>
    </xf>
    <xf numFmtId="0" fontId="51" fillId="33" borderId="31" xfId="0" applyFont="1" applyFill="1" applyBorder="1" applyAlignment="1">
      <alignment horizontal="center" vertical="center" wrapText="1" shrinkToFit="1"/>
    </xf>
    <xf numFmtId="0" fontId="51" fillId="33" borderId="10" xfId="0" applyFont="1" applyFill="1" applyBorder="1" applyAlignment="1">
      <alignment horizontal="center" vertical="center" wrapText="1" shrinkToFit="1"/>
    </xf>
    <xf numFmtId="0" fontId="51" fillId="33" borderId="14" xfId="0" applyFont="1" applyFill="1" applyBorder="1" applyAlignment="1">
      <alignment horizontal="center" vertical="center" wrapText="1" shrinkToFit="1"/>
    </xf>
    <xf numFmtId="0" fontId="51" fillId="33" borderId="38" xfId="0" applyFont="1" applyFill="1" applyBorder="1" applyAlignment="1">
      <alignment horizontal="center" vertical="center" wrapText="1" shrinkToFit="1"/>
    </xf>
    <xf numFmtId="0" fontId="51" fillId="33" borderId="24" xfId="0" applyFont="1" applyFill="1" applyBorder="1" applyAlignment="1">
      <alignment horizontal="center" vertical="center" wrapText="1" shrinkToFit="1"/>
    </xf>
    <xf numFmtId="0" fontId="6" fillId="35" borderId="0" xfId="0" applyFont="1" applyFill="1" applyBorder="1" applyAlignment="1">
      <alignment horizontal="center" vertical="center" wrapText="1" shrinkToFit="1"/>
    </xf>
    <xf numFmtId="0" fontId="6" fillId="35" borderId="39" xfId="0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7"/>
  <sheetViews>
    <sheetView tabSelected="1" view="pageBreakPreview" zoomScaleSheetLayoutView="100" zoomScalePageLayoutView="0" workbookViewId="0" topLeftCell="A1">
      <selection activeCell="A19" sqref="A19:DD19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Q1" s="2" t="s">
        <v>130</v>
      </c>
    </row>
    <row r="2" s="2" customFormat="1" ht="11.25" customHeight="1">
      <c r="BQ2" s="10" t="s">
        <v>81</v>
      </c>
    </row>
    <row r="3" s="2" customFormat="1" ht="11.25" customHeight="1">
      <c r="BQ3" s="2" t="s">
        <v>90</v>
      </c>
    </row>
    <row r="4" s="2" customFormat="1" ht="11.25" customHeight="1">
      <c r="BQ4" s="10" t="s">
        <v>131</v>
      </c>
    </row>
    <row r="5" s="2" customFormat="1" ht="11.25" customHeight="1">
      <c r="BQ5" s="10" t="s">
        <v>132</v>
      </c>
    </row>
    <row r="6" s="2" customFormat="1" ht="11.25" customHeight="1">
      <c r="BQ6" s="10" t="s">
        <v>162</v>
      </c>
    </row>
    <row r="7" s="2" customFormat="1" ht="11.25" customHeight="1">
      <c r="BQ7" s="10"/>
    </row>
    <row r="8" s="2" customFormat="1" ht="11.25" customHeight="1">
      <c r="BQ8" s="10"/>
    </row>
    <row r="9" ht="9.75" customHeight="1">
      <c r="BS9" s="49"/>
    </row>
    <row r="10" spans="71:108" ht="13.5">
      <c r="BS10" s="49"/>
      <c r="DD10" s="12" t="s">
        <v>125</v>
      </c>
    </row>
    <row r="11" ht="9.75" customHeight="1">
      <c r="N11" s="2"/>
    </row>
    <row r="12" spans="57:108" ht="13.5">
      <c r="BE12" s="145" t="s">
        <v>15</v>
      </c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</row>
    <row r="13" spans="57:108" ht="13.5">
      <c r="BE13" s="146" t="s">
        <v>156</v>
      </c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</row>
    <row r="14" spans="57:108" s="2" customFormat="1" ht="12">
      <c r="BE14" s="148" t="s">
        <v>32</v>
      </c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</row>
    <row r="15" spans="57:108" ht="13.5"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CA15" s="146" t="s">
        <v>157</v>
      </c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</row>
    <row r="16" spans="57:108" s="2" customFormat="1" ht="12">
      <c r="BE16" s="147" t="s">
        <v>13</v>
      </c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CA16" s="147" t="s">
        <v>14</v>
      </c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</row>
    <row r="17" spans="65:99" ht="13.5">
      <c r="BM17" s="12" t="s">
        <v>2</v>
      </c>
      <c r="BN17" s="142" t="s">
        <v>266</v>
      </c>
      <c r="BO17" s="142"/>
      <c r="BP17" s="142"/>
      <c r="BQ17" s="142"/>
      <c r="BR17" s="1" t="s">
        <v>2</v>
      </c>
      <c r="BU17" s="142" t="s">
        <v>257</v>
      </c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3">
        <v>20</v>
      </c>
      <c r="CN17" s="143"/>
      <c r="CO17" s="143"/>
      <c r="CP17" s="143"/>
      <c r="CQ17" s="138" t="s">
        <v>270</v>
      </c>
      <c r="CR17" s="138"/>
      <c r="CS17" s="138"/>
      <c r="CT17" s="138"/>
      <c r="CU17" s="1" t="s">
        <v>3</v>
      </c>
    </row>
    <row r="18" ht="13.5">
      <c r="CY18" s="9"/>
    </row>
    <row r="19" spans="1:108" ht="16.5">
      <c r="A19" s="140" t="s">
        <v>4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</row>
    <row r="20" spans="36:58" s="13" customFormat="1" ht="16.5">
      <c r="AJ20" s="14"/>
      <c r="AM20" s="14"/>
      <c r="AV20" s="15"/>
      <c r="AW20" s="15"/>
      <c r="AX20" s="15"/>
      <c r="BA20" s="15" t="s">
        <v>51</v>
      </c>
      <c r="BB20" s="141" t="s">
        <v>270</v>
      </c>
      <c r="BC20" s="141"/>
      <c r="BD20" s="141"/>
      <c r="BE20" s="141"/>
      <c r="BF20" s="13" t="s">
        <v>5</v>
      </c>
    </row>
    <row r="21" ht="4.5" customHeight="1"/>
    <row r="22" spans="93:108" ht="17.25" customHeight="1">
      <c r="CO22" s="139" t="s">
        <v>16</v>
      </c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</row>
    <row r="23" spans="91:108" ht="15" customHeight="1">
      <c r="CM23" s="12" t="s">
        <v>33</v>
      </c>
      <c r="CO23" s="150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2"/>
    </row>
    <row r="24" spans="36:108" ht="15" customHeight="1">
      <c r="AJ24" s="3"/>
      <c r="AK24" s="5" t="s">
        <v>2</v>
      </c>
      <c r="AL24" s="164" t="s">
        <v>266</v>
      </c>
      <c r="AM24" s="164"/>
      <c r="AN24" s="164"/>
      <c r="AO24" s="164"/>
      <c r="AP24" s="3" t="s">
        <v>2</v>
      </c>
      <c r="AQ24" s="3"/>
      <c r="AR24" s="3"/>
      <c r="AS24" s="164" t="s">
        <v>257</v>
      </c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56">
        <v>20</v>
      </c>
      <c r="BL24" s="156"/>
      <c r="BM24" s="156"/>
      <c r="BN24" s="156"/>
      <c r="BO24" s="157" t="s">
        <v>270</v>
      </c>
      <c r="BP24" s="157"/>
      <c r="BQ24" s="157"/>
      <c r="BR24" s="157"/>
      <c r="BS24" s="3" t="s">
        <v>3</v>
      </c>
      <c r="BT24" s="3"/>
      <c r="BU24" s="3"/>
      <c r="BY24" s="19"/>
      <c r="CM24" s="12" t="s">
        <v>17</v>
      </c>
      <c r="CO24" s="150" t="s">
        <v>268</v>
      </c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2"/>
    </row>
    <row r="25" spans="77:108" ht="15" customHeight="1">
      <c r="BY25" s="19"/>
      <c r="BZ25" s="19"/>
      <c r="CM25" s="12"/>
      <c r="CO25" s="150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2"/>
    </row>
    <row r="26" spans="77:108" ht="15" customHeight="1">
      <c r="BY26" s="19"/>
      <c r="BZ26" s="19"/>
      <c r="CM26" s="12"/>
      <c r="CO26" s="150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2"/>
    </row>
    <row r="27" spans="1:108" ht="15" customHeight="1">
      <c r="A27" s="6" t="s">
        <v>133</v>
      </c>
      <c r="AI27" s="144" t="s">
        <v>256</v>
      </c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Y27" s="19"/>
      <c r="CM27" s="12" t="s">
        <v>18</v>
      </c>
      <c r="CO27" s="150" t="s">
        <v>155</v>
      </c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2"/>
    </row>
    <row r="28" spans="1:108" ht="15" customHeight="1">
      <c r="A28" s="6" t="s">
        <v>134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7"/>
      <c r="V28" s="21"/>
      <c r="W28" s="21"/>
      <c r="X28" s="21"/>
      <c r="Y28" s="21"/>
      <c r="Z28" s="22"/>
      <c r="AA28" s="22"/>
      <c r="AB28" s="22"/>
      <c r="AC28" s="20"/>
      <c r="AD28" s="20"/>
      <c r="AE28" s="20"/>
      <c r="AF28" s="20"/>
      <c r="AG28" s="20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Y28" s="19"/>
      <c r="BZ28" s="19"/>
      <c r="CM28" s="42"/>
      <c r="CO28" s="150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2"/>
    </row>
    <row r="29" spans="1:108" ht="15" customHeight="1">
      <c r="A29" s="6" t="s">
        <v>135</v>
      </c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Y29" s="19"/>
      <c r="BZ29" s="19"/>
      <c r="CM29" s="42"/>
      <c r="CO29" s="150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2"/>
    </row>
    <row r="30" spans="44:108" ht="18.75" customHeight="1"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Y30" s="19"/>
      <c r="BZ30" s="19"/>
      <c r="CM30" s="12"/>
      <c r="CO30" s="153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5"/>
    </row>
    <row r="31" spans="1:108" s="24" customFormat="1" ht="18.75" customHeight="1">
      <c r="A31" s="24" t="s">
        <v>52</v>
      </c>
      <c r="AI31" s="158" t="s">
        <v>154</v>
      </c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CM31" s="43"/>
      <c r="CO31" s="161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3"/>
    </row>
    <row r="32" spans="1:108" s="24" customFormat="1" ht="18.75" customHeight="1">
      <c r="A32" s="25" t="s">
        <v>20</v>
      </c>
      <c r="CM32" s="44" t="s">
        <v>19</v>
      </c>
      <c r="CO32" s="161" t="s">
        <v>95</v>
      </c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3"/>
    </row>
    <row r="33" spans="1:108" s="24" customFormat="1" ht="3" customHeight="1">
      <c r="A33" s="25"/>
      <c r="BX33" s="25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</row>
    <row r="34" spans="1:108" ht="13.5">
      <c r="A34" s="6" t="s">
        <v>96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159" t="s">
        <v>158</v>
      </c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</row>
    <row r="35" spans="1:108" ht="13.5">
      <c r="A35" s="6" t="s">
        <v>97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  <c r="CX35" s="159"/>
      <c r="CY35" s="159"/>
      <c r="CZ35" s="159"/>
      <c r="DA35" s="159"/>
      <c r="DB35" s="159"/>
      <c r="DC35" s="159"/>
      <c r="DD35" s="159"/>
    </row>
    <row r="36" spans="1:100" ht="13.5">
      <c r="A36" s="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9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28"/>
      <c r="CP36" s="28"/>
      <c r="CQ36" s="28"/>
      <c r="CR36" s="28"/>
      <c r="CS36" s="28"/>
      <c r="CT36" s="28"/>
      <c r="CU36" s="28"/>
      <c r="CV36" s="28"/>
    </row>
    <row r="37" spans="1:108" ht="13.5">
      <c r="A37" s="6" t="s">
        <v>98</v>
      </c>
      <c r="AS37" s="137" t="s">
        <v>253</v>
      </c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</row>
    <row r="38" spans="1:108" ht="13.5">
      <c r="A38" s="6" t="s">
        <v>101</v>
      </c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</row>
    <row r="39" ht="15" customHeight="1"/>
    <row r="40" spans="1:108" s="3" customFormat="1" ht="13.5">
      <c r="A40" s="160" t="s">
        <v>136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</row>
    <row r="41" spans="1:108" s="3" customFormat="1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</row>
    <row r="42" spans="1:108" ht="15" customHeight="1">
      <c r="A42" s="26" t="s">
        <v>137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</row>
    <row r="43" spans="1:108" ht="30" customHeight="1">
      <c r="A43" s="149" t="s">
        <v>163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49"/>
      <c r="CE43" s="149"/>
      <c r="CF43" s="149"/>
      <c r="CG43" s="149"/>
      <c r="CH43" s="149"/>
      <c r="CI43" s="149"/>
      <c r="CJ43" s="149"/>
      <c r="CK43" s="149"/>
      <c r="CL43" s="149"/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49"/>
      <c r="DA43" s="149"/>
      <c r="DB43" s="149"/>
      <c r="DC43" s="149"/>
      <c r="DD43" s="149"/>
    </row>
    <row r="44" spans="1:108" ht="15" customHeight="1">
      <c r="A44" s="26" t="s">
        <v>138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ht="30" customHeight="1">
      <c r="A45" s="149" t="s">
        <v>164</v>
      </c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  <c r="CC45" s="149"/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49"/>
      <c r="DB45" s="149"/>
      <c r="DC45" s="149"/>
      <c r="DD45" s="149"/>
    </row>
    <row r="46" spans="1:108" ht="13.5">
      <c r="A46" s="26" t="s">
        <v>53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30" customHeight="1">
      <c r="A47" s="149" t="s">
        <v>165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</row>
    <row r="48" ht="3" customHeight="1"/>
  </sheetData>
  <sheetProtection/>
  <mergeCells count="36">
    <mergeCell ref="A47:DD47"/>
    <mergeCell ref="A45:DD45"/>
    <mergeCell ref="A40:DD40"/>
    <mergeCell ref="CO24:DD24"/>
    <mergeCell ref="CO31:DD31"/>
    <mergeCell ref="CO28:DD28"/>
    <mergeCell ref="CO29:DD29"/>
    <mergeCell ref="CO32:DD32"/>
    <mergeCell ref="AL24:AO24"/>
    <mergeCell ref="AS24:BJ24"/>
    <mergeCell ref="A43:DD43"/>
    <mergeCell ref="CO23:DD23"/>
    <mergeCell ref="CO25:DD25"/>
    <mergeCell ref="CO26:DD26"/>
    <mergeCell ref="CO27:DD27"/>
    <mergeCell ref="CO30:DD30"/>
    <mergeCell ref="BK24:BN24"/>
    <mergeCell ref="BO24:BR24"/>
    <mergeCell ref="AI31:BW31"/>
    <mergeCell ref="AS34:DD35"/>
    <mergeCell ref="BE12:DD12"/>
    <mergeCell ref="BE15:BX15"/>
    <mergeCell ref="BE16:BX16"/>
    <mergeCell ref="CA15:DD15"/>
    <mergeCell ref="CA16:DD16"/>
    <mergeCell ref="BE13:DD13"/>
    <mergeCell ref="BE14:DD14"/>
    <mergeCell ref="AS37:DD38"/>
    <mergeCell ref="CQ17:CT17"/>
    <mergeCell ref="CO22:DD22"/>
    <mergeCell ref="A19:DD19"/>
    <mergeCell ref="BB20:BE20"/>
    <mergeCell ref="BN17:BQ17"/>
    <mergeCell ref="BU17:CL17"/>
    <mergeCell ref="CM17:CP17"/>
    <mergeCell ref="AI27:BW2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J25" sqref="J25"/>
    </sheetView>
  </sheetViews>
  <sheetFormatPr defaultColWidth="9.00390625" defaultRowHeight="12.75"/>
  <cols>
    <col min="7" max="7" width="11.50390625" style="0" customWidth="1"/>
    <col min="10" max="10" width="7.875" style="0" customWidth="1"/>
    <col min="11" max="11" width="7.375" style="0" customWidth="1"/>
    <col min="12" max="12" width="10.375" style="0" customWidth="1"/>
  </cols>
  <sheetData>
    <row r="1" spans="1:12" ht="15">
      <c r="A1" s="272" t="s">
        <v>166</v>
      </c>
      <c r="B1" s="272"/>
      <c r="C1" s="272"/>
      <c r="D1" s="272"/>
      <c r="E1" s="272"/>
      <c r="F1" s="272"/>
      <c r="G1" s="272"/>
      <c r="H1" s="272"/>
      <c r="I1" s="272"/>
      <c r="J1" s="53"/>
      <c r="K1" s="54"/>
      <c r="L1" s="55" t="s">
        <v>16</v>
      </c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238</v>
      </c>
    </row>
    <row r="3" spans="1:12" ht="35.25" customHeight="1">
      <c r="A3" s="252" t="s">
        <v>167</v>
      </c>
      <c r="B3" s="252"/>
      <c r="C3" s="252"/>
      <c r="D3" s="252"/>
      <c r="E3" s="252"/>
      <c r="F3" s="252"/>
      <c r="G3" s="253" t="s">
        <v>158</v>
      </c>
      <c r="H3" s="274"/>
      <c r="I3" s="274"/>
      <c r="J3" s="274"/>
      <c r="K3" s="58" t="s">
        <v>168</v>
      </c>
      <c r="L3" s="59" t="s">
        <v>169</v>
      </c>
    </row>
    <row r="4" spans="1:12" ht="13.5">
      <c r="A4" s="252" t="s">
        <v>170</v>
      </c>
      <c r="B4" s="252"/>
      <c r="C4" s="252"/>
      <c r="D4" s="252"/>
      <c r="E4" s="252"/>
      <c r="F4" s="252"/>
      <c r="G4" s="253" t="s">
        <v>171</v>
      </c>
      <c r="H4" s="274"/>
      <c r="I4" s="274"/>
      <c r="J4" s="274"/>
      <c r="K4" s="60"/>
      <c r="L4" s="61"/>
    </row>
    <row r="5" spans="1:12" ht="12.75">
      <c r="A5" s="252" t="s">
        <v>172</v>
      </c>
      <c r="B5" s="252"/>
      <c r="C5" s="252"/>
      <c r="D5" s="78"/>
      <c r="E5" s="78"/>
      <c r="F5" s="78"/>
      <c r="G5" s="63"/>
      <c r="H5" s="63"/>
      <c r="I5" s="63"/>
      <c r="J5" s="64"/>
      <c r="K5" s="58"/>
      <c r="L5" s="65"/>
    </row>
    <row r="6" spans="1:12" ht="12.75">
      <c r="A6" s="261" t="s">
        <v>173</v>
      </c>
      <c r="B6" s="262"/>
      <c r="C6" s="262"/>
      <c r="D6" s="262"/>
      <c r="E6" s="261" t="s">
        <v>174</v>
      </c>
      <c r="F6" s="261" t="s">
        <v>213</v>
      </c>
      <c r="G6" s="247" t="s">
        <v>224</v>
      </c>
      <c r="H6" s="247" t="s">
        <v>216</v>
      </c>
      <c r="I6" s="249" t="s">
        <v>175</v>
      </c>
      <c r="J6" s="250"/>
      <c r="K6" s="273"/>
      <c r="L6" s="247" t="s">
        <v>215</v>
      </c>
    </row>
    <row r="7" spans="1:12" ht="39">
      <c r="A7" s="275"/>
      <c r="B7" s="276"/>
      <c r="C7" s="276"/>
      <c r="D7" s="276"/>
      <c r="E7" s="275"/>
      <c r="F7" s="275"/>
      <c r="G7" s="248"/>
      <c r="H7" s="248"/>
      <c r="I7" s="66" t="s">
        <v>176</v>
      </c>
      <c r="J7" s="66" t="s">
        <v>177</v>
      </c>
      <c r="K7" s="66" t="s">
        <v>178</v>
      </c>
      <c r="L7" s="248"/>
    </row>
    <row r="8" spans="1:12" ht="12.75">
      <c r="A8" s="256" t="s">
        <v>179</v>
      </c>
      <c r="B8" s="257"/>
      <c r="C8" s="257"/>
      <c r="D8" s="257"/>
      <c r="E8" s="257"/>
      <c r="F8" s="258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6" t="s">
        <v>180</v>
      </c>
      <c r="B9" s="257"/>
      <c r="C9" s="257"/>
      <c r="D9" s="257"/>
      <c r="E9" s="257"/>
      <c r="F9" s="258"/>
      <c r="G9" s="68">
        <f>SUM(G10:G12)</f>
        <v>4680000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/>
    </row>
    <row r="10" spans="1:12" ht="12.75">
      <c r="A10" s="69" t="s">
        <v>169</v>
      </c>
      <c r="B10" s="259" t="s">
        <v>181</v>
      </c>
      <c r="C10" s="260"/>
      <c r="D10" s="69" t="s">
        <v>182</v>
      </c>
      <c r="E10" s="69" t="s">
        <v>183</v>
      </c>
      <c r="F10" s="69" t="s">
        <v>184</v>
      </c>
      <c r="G10" s="70">
        <v>4520000</v>
      </c>
      <c r="H10" s="70"/>
      <c r="I10" s="70"/>
      <c r="J10" s="70">
        <v>0</v>
      </c>
      <c r="K10" s="70">
        <v>0</v>
      </c>
      <c r="L10" s="70"/>
    </row>
    <row r="11" spans="1:12" ht="12.75">
      <c r="A11" s="69" t="s">
        <v>169</v>
      </c>
      <c r="B11" s="259" t="s">
        <v>181</v>
      </c>
      <c r="C11" s="260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/>
      <c r="I11" s="70"/>
      <c r="J11" s="70"/>
      <c r="K11" s="70"/>
      <c r="L11" s="70"/>
    </row>
    <row r="12" spans="1:12" ht="12.75">
      <c r="A12" s="69"/>
      <c r="B12" s="259" t="s">
        <v>187</v>
      </c>
      <c r="C12" s="260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6" t="s">
        <v>188</v>
      </c>
      <c r="B13" s="257"/>
      <c r="C13" s="257"/>
      <c r="D13" s="257"/>
      <c r="E13" s="257"/>
      <c r="F13" s="258"/>
      <c r="G13" s="68">
        <f aca="true" t="shared" si="0" ref="G13:L13">SUM(G14:G32)</f>
        <v>4750000</v>
      </c>
      <c r="H13" s="68">
        <f t="shared" si="0"/>
        <v>0</v>
      </c>
      <c r="I13" s="68">
        <f>SUM(I14:I32)</f>
        <v>0</v>
      </c>
      <c r="J13" s="68">
        <f t="shared" si="0"/>
        <v>0</v>
      </c>
      <c r="K13" s="68">
        <f t="shared" si="0"/>
        <v>0</v>
      </c>
      <c r="L13" s="68">
        <f t="shared" si="0"/>
        <v>4750000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31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f>608150+70000</f>
        <v>678150</v>
      </c>
      <c r="H17" s="70"/>
      <c r="I17" s="70"/>
      <c r="J17" s="70"/>
      <c r="K17" s="70"/>
      <c r="L17" s="70">
        <f t="shared" si="1"/>
        <v>678150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719040</v>
      </c>
      <c r="H21" s="70"/>
      <c r="I21" s="70"/>
      <c r="J21" s="70"/>
      <c r="K21" s="70"/>
      <c r="L21" s="70">
        <f t="shared" si="1"/>
        <v>719040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29170</v>
      </c>
      <c r="H22" s="70"/>
      <c r="I22" s="70"/>
      <c r="J22" s="70"/>
      <c r="K22" s="70"/>
      <c r="L22" s="70">
        <f t="shared" si="1"/>
        <v>29170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/>
      <c r="H23" s="70">
        <v>39000</v>
      </c>
      <c r="I23" s="70">
        <v>39000</v>
      </c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208800</v>
      </c>
      <c r="H24" s="70">
        <v>-10000</v>
      </c>
      <c r="I24" s="70">
        <v>-10000</v>
      </c>
      <c r="J24" s="70"/>
      <c r="K24" s="70"/>
      <c r="L24" s="70">
        <f t="shared" si="1"/>
        <v>198800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f>197446.44+11630.21-4966.65</f>
        <v>204110</v>
      </c>
      <c r="H25" s="70"/>
      <c r="I25" s="70"/>
      <c r="J25" s="70"/>
      <c r="K25" s="70"/>
      <c r="L25" s="70">
        <f t="shared" si="1"/>
        <v>204110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/>
      <c r="H26" s="70">
        <v>233622</v>
      </c>
      <c r="I26" s="70">
        <v>233622</v>
      </c>
      <c r="J26" s="70"/>
      <c r="K26" s="70"/>
      <c r="L26" s="70">
        <f t="shared" si="1"/>
        <v>233622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/>
      <c r="G27" s="70">
        <v>258500</v>
      </c>
      <c r="H27" s="70">
        <v>-233622</v>
      </c>
      <c r="I27" s="70">
        <v>-233622</v>
      </c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223</v>
      </c>
      <c r="E28" s="69" t="s">
        <v>199</v>
      </c>
      <c r="F28" s="69"/>
      <c r="G28" s="70">
        <v>1500</v>
      </c>
      <c r="H28" s="70">
        <v>10000</v>
      </c>
      <c r="I28" s="70">
        <v>10000</v>
      </c>
      <c r="J28" s="70"/>
      <c r="K28" s="70"/>
      <c r="L28" s="70">
        <f t="shared" si="1"/>
        <v>11500</v>
      </c>
    </row>
    <row r="29" spans="1:12" ht="12.75">
      <c r="A29" s="69" t="s">
        <v>169</v>
      </c>
      <c r="B29" s="69" t="s">
        <v>182</v>
      </c>
      <c r="C29" s="69" t="s">
        <v>189</v>
      </c>
      <c r="D29" s="69" t="s">
        <v>190</v>
      </c>
      <c r="E29" s="69" t="s">
        <v>200</v>
      </c>
      <c r="F29" s="69" t="s">
        <v>184</v>
      </c>
      <c r="G29" s="70"/>
      <c r="H29" s="70"/>
      <c r="I29" s="70"/>
      <c r="J29" s="70"/>
      <c r="K29" s="70"/>
      <c r="L29" s="70">
        <f t="shared" si="1"/>
        <v>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190</v>
      </c>
      <c r="E30" s="69" t="s">
        <v>200</v>
      </c>
      <c r="F30" s="69" t="s">
        <v>186</v>
      </c>
      <c r="G30" s="70">
        <f>120900-8900</f>
        <v>112000</v>
      </c>
      <c r="H30" s="70">
        <v>-39000</v>
      </c>
      <c r="I30" s="70">
        <v>-39000</v>
      </c>
      <c r="J30" s="70"/>
      <c r="K30" s="70"/>
      <c r="L30" s="70">
        <f t="shared" si="1"/>
        <v>73000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190</v>
      </c>
      <c r="E31" s="69" t="s">
        <v>201</v>
      </c>
      <c r="F31" s="69" t="s">
        <v>184</v>
      </c>
      <c r="G31" s="70">
        <v>261000</v>
      </c>
      <c r="H31" s="70"/>
      <c r="I31" s="70"/>
      <c r="J31" s="70"/>
      <c r="K31" s="70"/>
      <c r="L31" s="70">
        <f t="shared" si="1"/>
        <v>261000</v>
      </c>
    </row>
    <row r="32" spans="1:12" ht="12.75">
      <c r="A32" s="69"/>
      <c r="B32" s="69"/>
      <c r="C32" s="69"/>
      <c r="D32" s="69"/>
      <c r="E32" s="69"/>
      <c r="F32" s="69"/>
      <c r="G32" s="70"/>
      <c r="H32" s="70"/>
      <c r="I32" s="70"/>
      <c r="J32" s="70"/>
      <c r="K32" s="70"/>
      <c r="L32" s="70"/>
    </row>
    <row r="33" spans="1:12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267" t="s">
        <v>202</v>
      </c>
      <c r="B34" s="267"/>
      <c r="C34" s="267"/>
      <c r="D34" s="267"/>
      <c r="E34" s="267"/>
      <c r="F34" s="268"/>
      <c r="G34" s="268"/>
      <c r="H34" s="72"/>
      <c r="I34" s="268" t="s">
        <v>161</v>
      </c>
      <c r="J34" s="268"/>
      <c r="K34" s="73"/>
      <c r="L34" s="73"/>
    </row>
    <row r="35" spans="1:12" ht="12.75">
      <c r="A35" s="72"/>
      <c r="B35" s="72"/>
      <c r="C35" s="72"/>
      <c r="D35" s="72"/>
      <c r="E35" s="72"/>
      <c r="F35" s="71"/>
      <c r="G35" s="71" t="s">
        <v>13</v>
      </c>
      <c r="H35" s="72"/>
      <c r="I35" s="269" t="s">
        <v>14</v>
      </c>
      <c r="J35" s="269"/>
      <c r="K35" s="72"/>
      <c r="L35" s="72"/>
    </row>
    <row r="36" spans="1:12" ht="12.75">
      <c r="A36" s="270" t="s">
        <v>203</v>
      </c>
      <c r="B36" s="270"/>
      <c r="C36" s="270"/>
      <c r="D36" s="270"/>
      <c r="E36" s="270"/>
      <c r="F36" s="268"/>
      <c r="G36" s="268"/>
      <c r="H36" s="72"/>
      <c r="I36" s="268" t="s">
        <v>159</v>
      </c>
      <c r="J36" s="268"/>
      <c r="K36" s="72"/>
      <c r="L36" s="72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69" t="s">
        <v>14</v>
      </c>
      <c r="J37" s="269"/>
      <c r="K37" s="72"/>
      <c r="L37" s="72"/>
    </row>
    <row r="38" spans="1:12" ht="12.75">
      <c r="A38" s="270" t="s">
        <v>204</v>
      </c>
      <c r="B38" s="270"/>
      <c r="C38" s="270"/>
      <c r="D38" s="270"/>
      <c r="E38" s="270"/>
      <c r="F38" s="268"/>
      <c r="G38" s="268"/>
      <c r="H38" s="72"/>
      <c r="I38" s="268"/>
      <c r="J38" s="268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69" t="s">
        <v>14</v>
      </c>
      <c r="J39" s="269"/>
      <c r="K39" s="72"/>
      <c r="L39" s="72"/>
    </row>
    <row r="40" spans="1:12" ht="12.75">
      <c r="A40" s="271" t="s">
        <v>239</v>
      </c>
      <c r="B40" s="271"/>
      <c r="C40" s="271"/>
      <c r="D40" s="271"/>
      <c r="E40" s="271"/>
      <c r="F40" s="72"/>
      <c r="G40" s="72"/>
      <c r="H40" s="72"/>
      <c r="I40" s="72"/>
      <c r="J40" s="72"/>
      <c r="K40" s="72"/>
      <c r="L40" s="72"/>
    </row>
  </sheetData>
  <sheetProtection/>
  <mergeCells count="32">
    <mergeCell ref="I37:J37"/>
    <mergeCell ref="A38:E38"/>
    <mergeCell ref="F38:G38"/>
    <mergeCell ref="I38:J38"/>
    <mergeCell ref="I39:J39"/>
    <mergeCell ref="A40:E40"/>
    <mergeCell ref="A13:F13"/>
    <mergeCell ref="A34:E34"/>
    <mergeCell ref="F34:G34"/>
    <mergeCell ref="I34:J34"/>
    <mergeCell ref="I35:J35"/>
    <mergeCell ref="A36:E36"/>
    <mergeCell ref="F36:G36"/>
    <mergeCell ref="I36:J36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22">
      <selection activeCell="M15" sqref="M15"/>
    </sheetView>
  </sheetViews>
  <sheetFormatPr defaultColWidth="9.125" defaultRowHeight="12.75"/>
  <cols>
    <col min="1" max="1" width="6.00390625" style="83" customWidth="1"/>
    <col min="2" max="2" width="7.50390625" style="83" customWidth="1"/>
    <col min="3" max="3" width="9.375" style="83" customWidth="1"/>
    <col min="4" max="4" width="6.125" style="83" customWidth="1"/>
    <col min="5" max="5" width="7.875" style="83" customWidth="1"/>
    <col min="6" max="6" width="10.50390625" style="83" customWidth="1"/>
    <col min="7" max="8" width="13.625" style="83" customWidth="1"/>
    <col min="9" max="9" width="17.625" style="83" customWidth="1"/>
    <col min="10" max="10" width="13.625" style="83" customWidth="1"/>
    <col min="11" max="11" width="15.625" style="83" customWidth="1"/>
    <col min="12" max="12" width="10.00390625" style="83" bestFit="1" customWidth="1"/>
    <col min="13" max="16384" width="9.125" style="83" customWidth="1"/>
  </cols>
  <sheetData>
    <row r="1" ht="12.75">
      <c r="K1" s="84" t="s">
        <v>225</v>
      </c>
    </row>
    <row r="2" ht="12.75">
      <c r="K2" s="84" t="s">
        <v>226</v>
      </c>
    </row>
    <row r="7" spans="1:11" ht="15.75" customHeight="1">
      <c r="A7" s="272" t="s">
        <v>237</v>
      </c>
      <c r="B7" s="272"/>
      <c r="C7" s="272"/>
      <c r="D7" s="272"/>
      <c r="E7" s="272"/>
      <c r="F7" s="272"/>
      <c r="G7" s="272"/>
      <c r="H7" s="272"/>
      <c r="I7" s="272"/>
      <c r="J7" s="85"/>
      <c r="K7" s="86" t="s">
        <v>16</v>
      </c>
    </row>
    <row r="8" spans="1:11" ht="15">
      <c r="A8" s="56"/>
      <c r="B8" s="56"/>
      <c r="C8" s="56"/>
      <c r="D8" s="56"/>
      <c r="E8" s="56"/>
      <c r="F8" s="56"/>
      <c r="G8" s="56"/>
      <c r="H8" s="56"/>
      <c r="I8" s="56"/>
      <c r="J8" s="87" t="s">
        <v>17</v>
      </c>
      <c r="K8" s="88" t="s">
        <v>214</v>
      </c>
    </row>
    <row r="9" spans="1:11" ht="43.5" customHeight="1">
      <c r="A9" s="252" t="s">
        <v>167</v>
      </c>
      <c r="B9" s="252"/>
      <c r="C9" s="252"/>
      <c r="D9" s="252"/>
      <c r="E9" s="252"/>
      <c r="F9" s="252"/>
      <c r="G9" s="278" t="s">
        <v>227</v>
      </c>
      <c r="H9" s="278"/>
      <c r="I9" s="278"/>
      <c r="J9" s="87" t="s">
        <v>168</v>
      </c>
      <c r="K9" s="88" t="s">
        <v>169</v>
      </c>
    </row>
    <row r="10" spans="1:11" ht="28.5" customHeight="1">
      <c r="A10" s="252" t="s">
        <v>170</v>
      </c>
      <c r="B10" s="252"/>
      <c r="C10" s="252"/>
      <c r="D10" s="252"/>
      <c r="E10" s="252"/>
      <c r="F10" s="252"/>
      <c r="G10" s="279" t="s">
        <v>228</v>
      </c>
      <c r="H10" s="279"/>
      <c r="I10" s="279"/>
      <c r="J10" s="89"/>
      <c r="K10" s="90"/>
    </row>
    <row r="11" spans="1:11" ht="18.75" customHeight="1">
      <c r="A11" s="252" t="s">
        <v>172</v>
      </c>
      <c r="B11" s="252"/>
      <c r="C11" s="252"/>
      <c r="D11" s="82"/>
      <c r="E11" s="82"/>
      <c r="F11" s="82"/>
      <c r="G11" s="63"/>
      <c r="H11" s="63"/>
      <c r="I11" s="63"/>
      <c r="J11" s="91"/>
      <c r="K11" s="92"/>
    </row>
    <row r="12" spans="1:11" ht="12.75">
      <c r="A12" s="93"/>
      <c r="B12" s="93"/>
      <c r="C12" s="93"/>
      <c r="D12" s="93"/>
      <c r="E12" s="94"/>
      <c r="F12" s="94"/>
      <c r="G12" s="94"/>
      <c r="H12" s="94"/>
      <c r="I12" s="94"/>
      <c r="J12" s="94"/>
      <c r="K12" s="93"/>
    </row>
    <row r="13" spans="1:11" ht="15.75" customHeight="1">
      <c r="A13" s="284" t="s">
        <v>173</v>
      </c>
      <c r="B13" s="285"/>
      <c r="C13" s="285"/>
      <c r="D13" s="288" t="s">
        <v>229</v>
      </c>
      <c r="E13" s="262" t="s">
        <v>174</v>
      </c>
      <c r="F13" s="261" t="s">
        <v>230</v>
      </c>
      <c r="G13" s="247" t="s">
        <v>215</v>
      </c>
      <c r="H13" s="247" t="s">
        <v>231</v>
      </c>
      <c r="I13" s="249" t="s">
        <v>175</v>
      </c>
      <c r="J13" s="280"/>
      <c r="K13" s="247" t="s">
        <v>232</v>
      </c>
    </row>
    <row r="14" spans="1:11" ht="36" customHeight="1">
      <c r="A14" s="286"/>
      <c r="B14" s="287"/>
      <c r="C14" s="287"/>
      <c r="D14" s="289"/>
      <c r="E14" s="290"/>
      <c r="F14" s="291"/>
      <c r="G14" s="277"/>
      <c r="H14" s="277"/>
      <c r="I14" s="80" t="s">
        <v>176</v>
      </c>
      <c r="J14" s="81" t="s">
        <v>177</v>
      </c>
      <c r="K14" s="277"/>
    </row>
    <row r="15" spans="1:11" ht="16.5" customHeight="1">
      <c r="A15" s="95">
        <v>1</v>
      </c>
      <c r="B15" s="95">
        <v>2</v>
      </c>
      <c r="C15" s="95">
        <v>3</v>
      </c>
      <c r="D15" s="96">
        <v>4</v>
      </c>
      <c r="E15" s="95">
        <v>5</v>
      </c>
      <c r="F15" s="95">
        <v>6</v>
      </c>
      <c r="G15" s="97">
        <v>7</v>
      </c>
      <c r="H15" s="97" t="s">
        <v>233</v>
      </c>
      <c r="I15" s="97">
        <v>9</v>
      </c>
      <c r="J15" s="97">
        <v>10</v>
      </c>
      <c r="K15" s="97" t="s">
        <v>234</v>
      </c>
    </row>
    <row r="16" spans="1:11" ht="12.75" customHeight="1">
      <c r="A16" s="281" t="s">
        <v>179</v>
      </c>
      <c r="B16" s="282"/>
      <c r="C16" s="282"/>
      <c r="D16" s="282"/>
      <c r="E16" s="282"/>
      <c r="F16" s="283"/>
      <c r="G16" s="98">
        <f>G17+G18</f>
        <v>0</v>
      </c>
      <c r="H16" s="98"/>
      <c r="I16" s="99">
        <f>+SUM(I17:I18)</f>
        <v>0</v>
      </c>
      <c r="J16" s="99">
        <f>+SUM(J17:J18)</f>
        <v>0</v>
      </c>
      <c r="K16" s="100">
        <f aca="true" t="shared" si="0" ref="K16:K21">+G16+H16</f>
        <v>0</v>
      </c>
    </row>
    <row r="17" spans="1:11" ht="12.75" customHeight="1" hidden="1">
      <c r="A17" s="69" t="s">
        <v>169</v>
      </c>
      <c r="B17" s="259" t="s">
        <v>181</v>
      </c>
      <c r="C17" s="260"/>
      <c r="D17" s="69" t="s">
        <v>182</v>
      </c>
      <c r="E17" s="69" t="s">
        <v>183</v>
      </c>
      <c r="F17" s="69" t="s">
        <v>184</v>
      </c>
      <c r="G17" s="101"/>
      <c r="H17" s="102"/>
      <c r="I17" s="103"/>
      <c r="J17" s="104"/>
      <c r="K17" s="105">
        <f t="shared" si="0"/>
        <v>0</v>
      </c>
    </row>
    <row r="18" spans="1:11" ht="12.75" customHeight="1" hidden="1">
      <c r="A18" s="69" t="s">
        <v>169</v>
      </c>
      <c r="B18" s="259" t="s">
        <v>181</v>
      </c>
      <c r="C18" s="260"/>
      <c r="D18" s="69" t="s">
        <v>182</v>
      </c>
      <c r="E18" s="69" t="s">
        <v>185</v>
      </c>
      <c r="F18" s="69" t="s">
        <v>186</v>
      </c>
      <c r="G18" s="70"/>
      <c r="H18" s="106"/>
      <c r="I18" s="103"/>
      <c r="J18" s="104"/>
      <c r="K18" s="105">
        <f t="shared" si="0"/>
        <v>0</v>
      </c>
    </row>
    <row r="19" spans="1:11" ht="12.75" customHeight="1">
      <c r="A19" s="256" t="s">
        <v>180</v>
      </c>
      <c r="B19" s="257"/>
      <c r="C19" s="257"/>
      <c r="D19" s="257"/>
      <c r="E19" s="257"/>
      <c r="F19" s="258"/>
      <c r="G19" s="107">
        <f>G20+G21</f>
        <v>4680000</v>
      </c>
      <c r="H19" s="107">
        <f>H20+H21</f>
        <v>0</v>
      </c>
      <c r="I19" s="68">
        <f>+SUM(I20:I21)</f>
        <v>0</v>
      </c>
      <c r="J19" s="68">
        <f>+SUM(J20:J21)</f>
        <v>0</v>
      </c>
      <c r="K19" s="108">
        <f t="shared" si="0"/>
        <v>4680000</v>
      </c>
    </row>
    <row r="20" spans="1:11" ht="12.75">
      <c r="A20" s="69" t="s">
        <v>169</v>
      </c>
      <c r="B20" s="259" t="s">
        <v>181</v>
      </c>
      <c r="C20" s="260"/>
      <c r="D20" s="69" t="s">
        <v>182</v>
      </c>
      <c r="E20" s="69" t="s">
        <v>183</v>
      </c>
      <c r="F20" s="69" t="s">
        <v>184</v>
      </c>
      <c r="G20" s="70">
        <v>4520000</v>
      </c>
      <c r="H20" s="70"/>
      <c r="I20" s="70"/>
      <c r="J20" s="104"/>
      <c r="K20" s="105">
        <f t="shared" si="0"/>
        <v>4520000</v>
      </c>
    </row>
    <row r="21" spans="1:11" ht="12.75">
      <c r="A21" s="69" t="s">
        <v>169</v>
      </c>
      <c r="B21" s="259" t="s">
        <v>181</v>
      </c>
      <c r="C21" s="260"/>
      <c r="D21" s="69" t="s">
        <v>182</v>
      </c>
      <c r="E21" s="69" t="s">
        <v>185</v>
      </c>
      <c r="F21" s="69" t="s">
        <v>186</v>
      </c>
      <c r="G21" s="70">
        <f>100000+60000</f>
        <v>160000</v>
      </c>
      <c r="H21" s="70"/>
      <c r="I21" s="70"/>
      <c r="J21" s="104"/>
      <c r="K21" s="105">
        <f t="shared" si="0"/>
        <v>160000</v>
      </c>
    </row>
    <row r="22" spans="1:12" ht="12.75" customHeight="1">
      <c r="A22" s="256" t="s">
        <v>188</v>
      </c>
      <c r="B22" s="257"/>
      <c r="C22" s="257"/>
      <c r="D22" s="257"/>
      <c r="E22" s="257"/>
      <c r="F22" s="258"/>
      <c r="G22" s="109">
        <f>G23+G24+G25+G26+G27+G28+G29+G30+G32+G38+G39+G40+G33+G35+G36+G37+G34+G31</f>
        <v>4750000</v>
      </c>
      <c r="H22" s="109">
        <f>SUM(H23:H40)</f>
        <v>0</v>
      </c>
      <c r="I22" s="68">
        <f>SUM(I23:I40)</f>
        <v>0</v>
      </c>
      <c r="J22" s="68">
        <f>SUM(J23:J40)</f>
        <v>0</v>
      </c>
      <c r="K22" s="108">
        <f>K23+K24+K25+K26+K27+K28+K29+K32+K30+K33+K36+K38+K39+K40+K35+K37+K34+K31</f>
        <v>4750000</v>
      </c>
      <c r="L22" s="110"/>
    </row>
    <row r="23" spans="1:11" ht="12.75">
      <c r="A23" s="69" t="s">
        <v>169</v>
      </c>
      <c r="B23" s="69" t="s">
        <v>182</v>
      </c>
      <c r="C23" s="69" t="s">
        <v>189</v>
      </c>
      <c r="D23" s="69" t="s">
        <v>218</v>
      </c>
      <c r="E23" s="69" t="s">
        <v>191</v>
      </c>
      <c r="F23" s="69" t="s">
        <v>184</v>
      </c>
      <c r="G23" s="70">
        <v>2013730</v>
      </c>
      <c r="H23" s="111"/>
      <c r="I23" s="103"/>
      <c r="J23" s="104"/>
      <c r="K23" s="105">
        <f>+G23+H23</f>
        <v>2013730</v>
      </c>
    </row>
    <row r="24" spans="1:11" ht="12.75">
      <c r="A24" s="69" t="s">
        <v>169</v>
      </c>
      <c r="B24" s="69" t="s">
        <v>182</v>
      </c>
      <c r="C24" s="69" t="s">
        <v>189</v>
      </c>
      <c r="D24" s="69" t="s">
        <v>218</v>
      </c>
      <c r="E24" s="69" t="s">
        <v>191</v>
      </c>
      <c r="F24" s="69" t="s">
        <v>186</v>
      </c>
      <c r="G24" s="70">
        <v>36870</v>
      </c>
      <c r="H24" s="111"/>
      <c r="I24" s="103"/>
      <c r="J24" s="104"/>
      <c r="K24" s="105">
        <f aca="true" t="shared" si="1" ref="K24:K31">+G24+H24</f>
        <v>36870</v>
      </c>
    </row>
    <row r="25" spans="1:11" ht="12.75">
      <c r="A25" s="69" t="s">
        <v>169</v>
      </c>
      <c r="B25" s="69" t="s">
        <v>182</v>
      </c>
      <c r="C25" s="69" t="s">
        <v>189</v>
      </c>
      <c r="D25" s="69" t="s">
        <v>219</v>
      </c>
      <c r="E25" s="69" t="s">
        <v>192</v>
      </c>
      <c r="F25" s="69" t="s">
        <v>184</v>
      </c>
      <c r="G25" s="70">
        <v>125000</v>
      </c>
      <c r="H25" s="111"/>
      <c r="I25" s="103"/>
      <c r="J25" s="104"/>
      <c r="K25" s="105">
        <f t="shared" si="1"/>
        <v>125000</v>
      </c>
    </row>
    <row r="26" spans="1:11" ht="12.75">
      <c r="A26" s="69" t="s">
        <v>169</v>
      </c>
      <c r="B26" s="69" t="s">
        <v>182</v>
      </c>
      <c r="C26" s="69" t="s">
        <v>189</v>
      </c>
      <c r="D26" s="69" t="s">
        <v>220</v>
      </c>
      <c r="E26" s="69" t="s">
        <v>193</v>
      </c>
      <c r="F26" s="69" t="s">
        <v>184</v>
      </c>
      <c r="G26" s="70">
        <f>608150+70000</f>
        <v>678150</v>
      </c>
      <c r="H26" s="111"/>
      <c r="I26" s="103"/>
      <c r="J26" s="104"/>
      <c r="K26" s="105">
        <f t="shared" si="1"/>
        <v>678150</v>
      </c>
    </row>
    <row r="27" spans="1:11" ht="12.75">
      <c r="A27" s="69" t="s">
        <v>169</v>
      </c>
      <c r="B27" s="69" t="s">
        <v>182</v>
      </c>
      <c r="C27" s="69" t="s">
        <v>189</v>
      </c>
      <c r="D27" s="69" t="s">
        <v>220</v>
      </c>
      <c r="E27" s="69" t="s">
        <v>193</v>
      </c>
      <c r="F27" s="69" t="s">
        <v>186</v>
      </c>
      <c r="G27" s="70">
        <v>11130</v>
      </c>
      <c r="H27" s="111"/>
      <c r="I27" s="103"/>
      <c r="J27" s="104"/>
      <c r="K27" s="105">
        <f t="shared" si="1"/>
        <v>11130</v>
      </c>
    </row>
    <row r="28" spans="1:11" ht="12.75">
      <c r="A28" s="69" t="s">
        <v>169</v>
      </c>
      <c r="B28" s="69" t="s">
        <v>182</v>
      </c>
      <c r="C28" s="69" t="s">
        <v>189</v>
      </c>
      <c r="D28" s="69" t="s">
        <v>221</v>
      </c>
      <c r="E28" s="69" t="s">
        <v>194</v>
      </c>
      <c r="F28" s="69" t="s">
        <v>184</v>
      </c>
      <c r="G28" s="70">
        <v>67000</v>
      </c>
      <c r="H28" s="111"/>
      <c r="I28" s="103"/>
      <c r="J28" s="104"/>
      <c r="K28" s="105">
        <f t="shared" si="1"/>
        <v>67000</v>
      </c>
    </row>
    <row r="29" spans="1:11" ht="12.75">
      <c r="A29" s="69" t="s">
        <v>169</v>
      </c>
      <c r="B29" s="69" t="s">
        <v>182</v>
      </c>
      <c r="C29" s="69" t="s">
        <v>189</v>
      </c>
      <c r="D29" s="69" t="s">
        <v>221</v>
      </c>
      <c r="E29" s="69" t="s">
        <v>195</v>
      </c>
      <c r="F29" s="69" t="s">
        <v>184</v>
      </c>
      <c r="G29" s="70">
        <v>24000</v>
      </c>
      <c r="H29" s="111"/>
      <c r="I29" s="103"/>
      <c r="J29" s="104"/>
      <c r="K29" s="105">
        <f t="shared" si="1"/>
        <v>24000</v>
      </c>
    </row>
    <row r="30" spans="1:11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196</v>
      </c>
      <c r="F30" s="69" t="s">
        <v>184</v>
      </c>
      <c r="G30" s="70">
        <v>719040</v>
      </c>
      <c r="H30" s="111"/>
      <c r="I30" s="103"/>
      <c r="J30" s="104"/>
      <c r="K30" s="105">
        <f t="shared" si="1"/>
        <v>719040</v>
      </c>
    </row>
    <row r="31" spans="1:11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196</v>
      </c>
      <c r="F31" s="69" t="s">
        <v>184</v>
      </c>
      <c r="G31" s="70">
        <v>29170</v>
      </c>
      <c r="H31" s="111"/>
      <c r="I31" s="112"/>
      <c r="J31" s="104"/>
      <c r="K31" s="105">
        <f t="shared" si="1"/>
        <v>29170</v>
      </c>
    </row>
    <row r="32" spans="1:11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196</v>
      </c>
      <c r="F32" s="69" t="s">
        <v>186</v>
      </c>
      <c r="G32" s="70"/>
      <c r="H32" s="70">
        <v>39000</v>
      </c>
      <c r="I32" s="70">
        <v>39000</v>
      </c>
      <c r="J32" s="104"/>
      <c r="K32" s="105">
        <f>G32+I32</f>
        <v>39000</v>
      </c>
    </row>
    <row r="33" spans="1:11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197</v>
      </c>
      <c r="F33" s="69" t="s">
        <v>184</v>
      </c>
      <c r="G33" s="70">
        <v>208800</v>
      </c>
      <c r="H33" s="70">
        <v>-10000</v>
      </c>
      <c r="I33" s="70">
        <v>-10000</v>
      </c>
      <c r="J33" s="104"/>
      <c r="K33" s="105">
        <f aca="true" t="shared" si="2" ref="K33:K40">G33+I33</f>
        <v>198800</v>
      </c>
    </row>
    <row r="34" spans="1:11" ht="12.75">
      <c r="A34" s="69" t="s">
        <v>169</v>
      </c>
      <c r="B34" s="69" t="s">
        <v>182</v>
      </c>
      <c r="C34" s="69" t="s">
        <v>189</v>
      </c>
      <c r="D34" s="69" t="s">
        <v>221</v>
      </c>
      <c r="E34" s="69" t="s">
        <v>198</v>
      </c>
      <c r="F34" s="69" t="s">
        <v>184</v>
      </c>
      <c r="G34" s="77">
        <f>197446.44+11630.21-4966.65</f>
        <v>204110</v>
      </c>
      <c r="H34" s="70"/>
      <c r="I34" s="70"/>
      <c r="J34" s="104"/>
      <c r="K34" s="105">
        <f t="shared" si="2"/>
        <v>204110</v>
      </c>
    </row>
    <row r="35" spans="1:11" ht="12.75">
      <c r="A35" s="69" t="s">
        <v>169</v>
      </c>
      <c r="B35" s="69" t="s">
        <v>182</v>
      </c>
      <c r="C35" s="69" t="s">
        <v>189</v>
      </c>
      <c r="D35" s="69" t="s">
        <v>221</v>
      </c>
      <c r="E35" s="69" t="s">
        <v>199</v>
      </c>
      <c r="F35" s="69" t="s">
        <v>184</v>
      </c>
      <c r="G35" s="70"/>
      <c r="H35" s="70">
        <v>233622</v>
      </c>
      <c r="I35" s="70">
        <v>233622</v>
      </c>
      <c r="J35" s="104"/>
      <c r="K35" s="105">
        <f t="shared" si="2"/>
        <v>233622</v>
      </c>
    </row>
    <row r="36" spans="1:11" ht="12.75">
      <c r="A36" s="69" t="s">
        <v>169</v>
      </c>
      <c r="B36" s="69" t="s">
        <v>182</v>
      </c>
      <c r="C36" s="69" t="s">
        <v>189</v>
      </c>
      <c r="D36" s="69" t="s">
        <v>222</v>
      </c>
      <c r="E36" s="69" t="s">
        <v>199</v>
      </c>
      <c r="F36" s="69"/>
      <c r="G36" s="70">
        <v>258500</v>
      </c>
      <c r="H36" s="70">
        <v>-233622</v>
      </c>
      <c r="I36" s="70">
        <v>-233622</v>
      </c>
      <c r="J36" s="104"/>
      <c r="K36" s="105">
        <f t="shared" si="2"/>
        <v>24878</v>
      </c>
    </row>
    <row r="37" spans="1:11" ht="12.75">
      <c r="A37" s="69" t="s">
        <v>169</v>
      </c>
      <c r="B37" s="69" t="s">
        <v>182</v>
      </c>
      <c r="C37" s="69" t="s">
        <v>189</v>
      </c>
      <c r="D37" s="69" t="s">
        <v>223</v>
      </c>
      <c r="E37" s="69" t="s">
        <v>199</v>
      </c>
      <c r="F37" s="69"/>
      <c r="G37" s="70">
        <v>1500</v>
      </c>
      <c r="H37" s="70">
        <v>10000</v>
      </c>
      <c r="I37" s="70">
        <v>10000</v>
      </c>
      <c r="J37" s="104"/>
      <c r="K37" s="105">
        <f t="shared" si="2"/>
        <v>11500</v>
      </c>
    </row>
    <row r="38" spans="1:11" ht="12.75">
      <c r="A38" s="69" t="s">
        <v>169</v>
      </c>
      <c r="B38" s="69" t="s">
        <v>182</v>
      </c>
      <c r="C38" s="69" t="s">
        <v>189</v>
      </c>
      <c r="D38" s="69" t="s">
        <v>190</v>
      </c>
      <c r="E38" s="69" t="s">
        <v>200</v>
      </c>
      <c r="F38" s="69" t="s">
        <v>184</v>
      </c>
      <c r="G38" s="70"/>
      <c r="H38" s="70"/>
      <c r="I38" s="70"/>
      <c r="J38" s="104"/>
      <c r="K38" s="105">
        <f t="shared" si="2"/>
        <v>0</v>
      </c>
    </row>
    <row r="39" spans="1:11" ht="12.75">
      <c r="A39" s="69" t="s">
        <v>169</v>
      </c>
      <c r="B39" s="69" t="s">
        <v>182</v>
      </c>
      <c r="C39" s="69" t="s">
        <v>189</v>
      </c>
      <c r="D39" s="69" t="s">
        <v>190</v>
      </c>
      <c r="E39" s="69" t="s">
        <v>200</v>
      </c>
      <c r="F39" s="69" t="s">
        <v>186</v>
      </c>
      <c r="G39" s="70">
        <f>120900-8900</f>
        <v>112000</v>
      </c>
      <c r="H39" s="70">
        <v>-39000</v>
      </c>
      <c r="I39" s="70">
        <v>-39000</v>
      </c>
      <c r="J39" s="104"/>
      <c r="K39" s="105">
        <f t="shared" si="2"/>
        <v>73000</v>
      </c>
    </row>
    <row r="40" spans="1:11" ht="12.75">
      <c r="A40" s="69" t="s">
        <v>169</v>
      </c>
      <c r="B40" s="69" t="s">
        <v>182</v>
      </c>
      <c r="C40" s="69" t="s">
        <v>189</v>
      </c>
      <c r="D40" s="69" t="s">
        <v>190</v>
      </c>
      <c r="E40" s="69" t="s">
        <v>201</v>
      </c>
      <c r="F40" s="69" t="s">
        <v>184</v>
      </c>
      <c r="G40" s="70">
        <v>261000</v>
      </c>
      <c r="H40" s="106"/>
      <c r="I40" s="103"/>
      <c r="J40" s="104"/>
      <c r="K40" s="105">
        <f t="shared" si="2"/>
        <v>261000</v>
      </c>
    </row>
    <row r="41" spans="1:11" ht="12.75">
      <c r="A41" s="71"/>
      <c r="B41" s="71"/>
      <c r="C41" s="71"/>
      <c r="D41" s="71"/>
      <c r="E41" s="71"/>
      <c r="F41" s="71"/>
      <c r="G41" s="113"/>
      <c r="H41" s="113"/>
      <c r="I41" s="71"/>
      <c r="J41" s="71"/>
      <c r="K41" s="113"/>
    </row>
    <row r="42" spans="1:11" ht="12.75">
      <c r="A42" s="267" t="s">
        <v>202</v>
      </c>
      <c r="B42" s="267"/>
      <c r="C42" s="267"/>
      <c r="D42" s="267"/>
      <c r="E42" s="267"/>
      <c r="F42" s="268"/>
      <c r="G42" s="268"/>
      <c r="H42" s="72"/>
      <c r="I42" s="268" t="s">
        <v>161</v>
      </c>
      <c r="J42" s="268"/>
      <c r="K42" s="73"/>
    </row>
    <row r="43" spans="1:11" ht="12.75">
      <c r="A43" s="72"/>
      <c r="B43" s="72"/>
      <c r="C43" s="72"/>
      <c r="D43" s="72"/>
      <c r="E43" s="72"/>
      <c r="F43" s="71"/>
      <c r="G43" s="71" t="s">
        <v>13</v>
      </c>
      <c r="H43" s="72"/>
      <c r="I43" s="269" t="s">
        <v>14</v>
      </c>
      <c r="J43" s="269"/>
      <c r="K43" s="72"/>
    </row>
    <row r="44" spans="1:11" ht="12.75">
      <c r="A44" s="270" t="s">
        <v>203</v>
      </c>
      <c r="B44" s="270"/>
      <c r="C44" s="270"/>
      <c r="D44" s="270"/>
      <c r="E44" s="270"/>
      <c r="F44" s="268"/>
      <c r="G44" s="268"/>
      <c r="H44" s="72"/>
      <c r="I44" s="268" t="s">
        <v>159</v>
      </c>
      <c r="J44" s="268"/>
      <c r="K44" s="72"/>
    </row>
    <row r="45" spans="1:11" ht="12.75">
      <c r="A45" s="72"/>
      <c r="B45" s="72"/>
      <c r="C45" s="72"/>
      <c r="D45" s="72"/>
      <c r="E45" s="72"/>
      <c r="F45" s="71"/>
      <c r="G45" s="71" t="s">
        <v>13</v>
      </c>
      <c r="H45" s="72"/>
      <c r="I45" s="269" t="s">
        <v>14</v>
      </c>
      <c r="J45" s="269"/>
      <c r="K45" s="72"/>
    </row>
    <row r="46" spans="1:11" ht="12.75">
      <c r="A46" s="72"/>
      <c r="B46" s="72"/>
      <c r="C46" s="72"/>
      <c r="D46" s="72"/>
      <c r="E46" s="72"/>
      <c r="F46" s="113"/>
      <c r="G46" s="113"/>
      <c r="H46" s="72"/>
      <c r="I46" s="114"/>
      <c r="J46" s="114"/>
      <c r="K46" s="72"/>
    </row>
    <row r="47" spans="1:11" ht="12.75">
      <c r="A47" s="271" t="s">
        <v>217</v>
      </c>
      <c r="B47" s="271"/>
      <c r="C47" s="271"/>
      <c r="D47" s="271"/>
      <c r="E47" s="271"/>
      <c r="F47" s="72"/>
      <c r="G47" s="72"/>
      <c r="H47" s="72"/>
      <c r="I47" s="72"/>
      <c r="J47" s="72"/>
      <c r="K47" s="72"/>
    </row>
    <row r="49" ht="12.75">
      <c r="A49" s="83" t="s">
        <v>235</v>
      </c>
    </row>
    <row r="50" ht="12.75">
      <c r="A50" s="83" t="s">
        <v>236</v>
      </c>
    </row>
  </sheetData>
  <sheetProtection/>
  <mergeCells count="30">
    <mergeCell ref="I43:J43"/>
    <mergeCell ref="A44:E44"/>
    <mergeCell ref="F44:G44"/>
    <mergeCell ref="I44:J44"/>
    <mergeCell ref="I45:J45"/>
    <mergeCell ref="A47:E47"/>
    <mergeCell ref="B20:C20"/>
    <mergeCell ref="B21:C21"/>
    <mergeCell ref="A22:F22"/>
    <mergeCell ref="A42:E42"/>
    <mergeCell ref="F42:G42"/>
    <mergeCell ref="I42:J42"/>
    <mergeCell ref="K13:K14"/>
    <mergeCell ref="A16:F16"/>
    <mergeCell ref="B17:C17"/>
    <mergeCell ref="B18:C18"/>
    <mergeCell ref="A19:F19"/>
    <mergeCell ref="A13:C14"/>
    <mergeCell ref="D13:D14"/>
    <mergeCell ref="E13:E14"/>
    <mergeCell ref="F13:F14"/>
    <mergeCell ref="G13:G14"/>
    <mergeCell ref="H13:H14"/>
    <mergeCell ref="A7:I7"/>
    <mergeCell ref="A9:F9"/>
    <mergeCell ref="G9:I9"/>
    <mergeCell ref="A10:F10"/>
    <mergeCell ref="G10:I10"/>
    <mergeCell ref="A11:C11"/>
    <mergeCell ref="I13:J13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N24" sqref="N24"/>
    </sheetView>
  </sheetViews>
  <sheetFormatPr defaultColWidth="9.00390625" defaultRowHeight="12.75"/>
  <cols>
    <col min="7" max="7" width="11.50390625" style="0" customWidth="1"/>
    <col min="10" max="10" width="7.875" style="0" customWidth="1"/>
    <col min="11" max="11" width="7.375" style="0" customWidth="1"/>
    <col min="12" max="12" width="10.375" style="0" customWidth="1"/>
  </cols>
  <sheetData>
    <row r="1" spans="1:12" ht="15">
      <c r="A1" s="272" t="s">
        <v>249</v>
      </c>
      <c r="B1" s="272"/>
      <c r="C1" s="272"/>
      <c r="D1" s="272"/>
      <c r="E1" s="272"/>
      <c r="F1" s="272"/>
      <c r="G1" s="272"/>
      <c r="H1" s="272"/>
      <c r="I1" s="272"/>
      <c r="J1" s="53"/>
      <c r="K1" s="54"/>
      <c r="L1" s="55" t="s">
        <v>16</v>
      </c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250</v>
      </c>
    </row>
    <row r="3" spans="1:12" ht="35.25" customHeight="1">
      <c r="A3" s="252" t="s">
        <v>167</v>
      </c>
      <c r="B3" s="252"/>
      <c r="C3" s="252"/>
      <c r="D3" s="252"/>
      <c r="E3" s="252"/>
      <c r="F3" s="252"/>
      <c r="G3" s="253" t="s">
        <v>158</v>
      </c>
      <c r="H3" s="274"/>
      <c r="I3" s="274"/>
      <c r="J3" s="274"/>
      <c r="K3" s="58" t="s">
        <v>168</v>
      </c>
      <c r="L3" s="59" t="s">
        <v>169</v>
      </c>
    </row>
    <row r="4" spans="1:12" ht="13.5">
      <c r="A4" s="252" t="s">
        <v>170</v>
      </c>
      <c r="B4" s="252"/>
      <c r="C4" s="252"/>
      <c r="D4" s="252"/>
      <c r="E4" s="252"/>
      <c r="F4" s="252"/>
      <c r="G4" s="253" t="s">
        <v>171</v>
      </c>
      <c r="H4" s="274"/>
      <c r="I4" s="274"/>
      <c r="J4" s="274"/>
      <c r="K4" s="60"/>
      <c r="L4" s="61"/>
    </row>
    <row r="5" spans="1:12" ht="12.75">
      <c r="A5" s="252" t="s">
        <v>172</v>
      </c>
      <c r="B5" s="252"/>
      <c r="C5" s="252"/>
      <c r="D5" s="119"/>
      <c r="E5" s="119"/>
      <c r="F5" s="119"/>
      <c r="G5" s="63"/>
      <c r="H5" s="63"/>
      <c r="I5" s="63"/>
      <c r="J5" s="64"/>
      <c r="K5" s="58"/>
      <c r="L5" s="65"/>
    </row>
    <row r="6" spans="1:12" ht="12.75">
      <c r="A6" s="261" t="s">
        <v>173</v>
      </c>
      <c r="B6" s="262"/>
      <c r="C6" s="262"/>
      <c r="D6" s="262"/>
      <c r="E6" s="261" t="s">
        <v>174</v>
      </c>
      <c r="F6" s="261" t="s">
        <v>213</v>
      </c>
      <c r="G6" s="247" t="s">
        <v>224</v>
      </c>
      <c r="H6" s="247" t="s">
        <v>216</v>
      </c>
      <c r="I6" s="249" t="s">
        <v>175</v>
      </c>
      <c r="J6" s="250"/>
      <c r="K6" s="273"/>
      <c r="L6" s="247" t="s">
        <v>215</v>
      </c>
    </row>
    <row r="7" spans="1:12" ht="39">
      <c r="A7" s="275"/>
      <c r="B7" s="276"/>
      <c r="C7" s="276"/>
      <c r="D7" s="276"/>
      <c r="E7" s="275"/>
      <c r="F7" s="275"/>
      <c r="G7" s="248"/>
      <c r="H7" s="248"/>
      <c r="I7" s="66" t="s">
        <v>176</v>
      </c>
      <c r="J7" s="66" t="s">
        <v>177</v>
      </c>
      <c r="K7" s="66" t="s">
        <v>178</v>
      </c>
      <c r="L7" s="248"/>
    </row>
    <row r="8" spans="1:12" ht="12.75">
      <c r="A8" s="256" t="s">
        <v>179</v>
      </c>
      <c r="B8" s="257"/>
      <c r="C8" s="257"/>
      <c r="D8" s="257"/>
      <c r="E8" s="257"/>
      <c r="F8" s="258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6" t="s">
        <v>180</v>
      </c>
      <c r="B9" s="257"/>
      <c r="C9" s="257"/>
      <c r="D9" s="257"/>
      <c r="E9" s="257"/>
      <c r="F9" s="258"/>
      <c r="G9" s="68">
        <f>SUM(G10:G12)</f>
        <v>4843000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169</v>
      </c>
      <c r="B10" s="259" t="s">
        <v>181</v>
      </c>
      <c r="C10" s="260"/>
      <c r="D10" s="69" t="s">
        <v>182</v>
      </c>
      <c r="E10" s="69" t="s">
        <v>183</v>
      </c>
      <c r="F10" s="69" t="s">
        <v>184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9" t="s">
        <v>181</v>
      </c>
      <c r="C11" s="260"/>
      <c r="D11" s="69" t="s">
        <v>182</v>
      </c>
      <c r="E11" s="69" t="s">
        <v>185</v>
      </c>
      <c r="F11" s="69" t="s">
        <v>186</v>
      </c>
      <c r="G11" s="70">
        <v>210000</v>
      </c>
      <c r="H11" s="70"/>
      <c r="I11" s="70"/>
      <c r="J11" s="70"/>
      <c r="K11" s="70"/>
      <c r="L11" s="70">
        <f>G11+H11</f>
        <v>210000</v>
      </c>
    </row>
    <row r="12" spans="1:12" ht="12.75">
      <c r="A12" s="69"/>
      <c r="B12" s="259" t="s">
        <v>187</v>
      </c>
      <c r="C12" s="260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6" t="s">
        <v>188</v>
      </c>
      <c r="B13" s="257"/>
      <c r="C13" s="257"/>
      <c r="D13" s="257"/>
      <c r="E13" s="257"/>
      <c r="F13" s="258"/>
      <c r="G13" s="68">
        <f aca="true" t="shared" si="0" ref="G13:L13">SUM(G14:G35)</f>
        <v>4843000</v>
      </c>
      <c r="H13" s="68">
        <f t="shared" si="0"/>
        <v>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4816992.999999999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>
        <v>20060.18</v>
      </c>
      <c r="I14" s="70">
        <v>20060.18</v>
      </c>
      <c r="J14" s="70"/>
      <c r="K14" s="70"/>
      <c r="L14" s="79">
        <f>G14+H14</f>
        <v>2033790.18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30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>
        <v>-36060.18</v>
      </c>
      <c r="I17" s="70">
        <v>-36060.18</v>
      </c>
      <c r="J17" s="70"/>
      <c r="K17" s="70"/>
      <c r="L17" s="70">
        <f t="shared" si="1"/>
        <v>572089.82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>
        <v>16000</v>
      </c>
      <c r="I19" s="70">
        <v>16000</v>
      </c>
      <c r="J19" s="70"/>
      <c r="K19" s="70"/>
      <c r="L19" s="70">
        <f t="shared" si="1"/>
        <v>83000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120">
        <v>108901.38</v>
      </c>
      <c r="H25" s="70"/>
      <c r="I25" s="70"/>
      <c r="J25" s="70"/>
      <c r="K25" s="70"/>
      <c r="L25" s="70">
        <f>G25+H25</f>
        <v>108901.38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183622</v>
      </c>
      <c r="H26" s="70">
        <v>-30000</v>
      </c>
      <c r="I26" s="70">
        <v>-30000</v>
      </c>
      <c r="J26" s="70"/>
      <c r="K26" s="70"/>
      <c r="L26" s="70">
        <f t="shared" si="1"/>
        <v>153622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 t="s">
        <v>184</v>
      </c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245</v>
      </c>
      <c r="E28" s="69" t="s">
        <v>199</v>
      </c>
      <c r="F28" s="69" t="s">
        <v>184</v>
      </c>
      <c r="G28" s="70"/>
      <c r="H28" s="70"/>
      <c r="I28" s="70"/>
      <c r="J28" s="70"/>
      <c r="K28" s="70"/>
      <c r="L28" s="70"/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223</v>
      </c>
      <c r="E29" s="69" t="s">
        <v>199</v>
      </c>
      <c r="F29" s="69" t="s">
        <v>184</v>
      </c>
      <c r="G29" s="70">
        <v>11500</v>
      </c>
      <c r="H29" s="70"/>
      <c r="I29" s="70"/>
      <c r="J29" s="70"/>
      <c r="K29" s="70"/>
      <c r="L29" s="70">
        <f t="shared" si="1"/>
        <v>11500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184</v>
      </c>
      <c r="G30" s="70">
        <v>99800</v>
      </c>
      <c r="H30" s="70"/>
      <c r="I30" s="70"/>
      <c r="J30" s="70"/>
      <c r="K30" s="70"/>
      <c r="L30" s="70">
        <f t="shared" si="1"/>
        <v>99800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200</v>
      </c>
      <c r="F31" s="69" t="s">
        <v>186</v>
      </c>
      <c r="G31" s="70">
        <v>36993</v>
      </c>
      <c r="H31" s="70">
        <v>10000</v>
      </c>
      <c r="I31" s="70">
        <v>10000</v>
      </c>
      <c r="J31" s="70"/>
      <c r="K31" s="70"/>
      <c r="L31" s="70">
        <f>G31+H31</f>
        <v>46993</v>
      </c>
    </row>
    <row r="32" spans="1:12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201</v>
      </c>
      <c r="F32" s="69" t="s">
        <v>186</v>
      </c>
      <c r="G32" s="70">
        <v>36007</v>
      </c>
      <c r="H32" s="70"/>
      <c r="I32" s="70"/>
      <c r="J32" s="70"/>
      <c r="K32" s="70"/>
      <c r="L32" s="70">
        <f>H32</f>
        <v>0</v>
      </c>
    </row>
    <row r="33" spans="1:12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201</v>
      </c>
      <c r="F33" s="69" t="s">
        <v>186</v>
      </c>
      <c r="G33" s="70">
        <v>50000</v>
      </c>
      <c r="H33" s="70">
        <v>-10000</v>
      </c>
      <c r="I33" s="70">
        <v>-10000</v>
      </c>
      <c r="J33" s="70"/>
      <c r="K33" s="70"/>
      <c r="L33" s="70">
        <v>50000</v>
      </c>
    </row>
    <row r="34" spans="1:12" ht="12.75">
      <c r="A34" s="69" t="s">
        <v>169</v>
      </c>
      <c r="B34" s="69" t="s">
        <v>182</v>
      </c>
      <c r="C34" s="69" t="s">
        <v>189</v>
      </c>
      <c r="D34" s="69" t="s">
        <v>221</v>
      </c>
      <c r="E34" s="69" t="s">
        <v>201</v>
      </c>
      <c r="F34" s="69" t="s">
        <v>184</v>
      </c>
      <c r="G34" s="70">
        <v>296000</v>
      </c>
      <c r="H34" s="70">
        <v>30000</v>
      </c>
      <c r="I34" s="70">
        <v>30000</v>
      </c>
      <c r="J34" s="70"/>
      <c r="K34" s="70"/>
      <c r="L34" s="70">
        <f>G34+H34</f>
        <v>326000</v>
      </c>
    </row>
    <row r="35" spans="1:12" ht="12.75">
      <c r="A35" s="69"/>
      <c r="B35" s="69"/>
      <c r="C35" s="69"/>
      <c r="D35" s="69"/>
      <c r="E35" s="69"/>
      <c r="F35" s="69"/>
      <c r="G35" s="70"/>
      <c r="H35" s="70"/>
      <c r="I35" s="70"/>
      <c r="J35" s="70"/>
      <c r="K35" s="70"/>
      <c r="L35" s="70"/>
    </row>
    <row r="36" spans="1:12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.75">
      <c r="A37" s="267" t="s">
        <v>202</v>
      </c>
      <c r="B37" s="267"/>
      <c r="C37" s="267"/>
      <c r="D37" s="267"/>
      <c r="E37" s="267"/>
      <c r="F37" s="268"/>
      <c r="G37" s="268"/>
      <c r="H37" s="72"/>
      <c r="I37" s="268" t="s">
        <v>161</v>
      </c>
      <c r="J37" s="268"/>
      <c r="K37" s="73"/>
      <c r="L37" s="73"/>
    </row>
    <row r="38" spans="1:12" ht="12.75">
      <c r="A38" s="72"/>
      <c r="B38" s="72"/>
      <c r="C38" s="72"/>
      <c r="D38" s="72"/>
      <c r="E38" s="72"/>
      <c r="F38" s="71"/>
      <c r="G38" s="71" t="s">
        <v>13</v>
      </c>
      <c r="H38" s="72"/>
      <c r="I38" s="269" t="s">
        <v>14</v>
      </c>
      <c r="J38" s="269"/>
      <c r="K38" s="72"/>
      <c r="L38" s="72"/>
    </row>
    <row r="39" spans="1:12" ht="12.75">
      <c r="A39" s="270" t="s">
        <v>203</v>
      </c>
      <c r="B39" s="270"/>
      <c r="C39" s="270"/>
      <c r="D39" s="270"/>
      <c r="E39" s="270"/>
      <c r="F39" s="268"/>
      <c r="G39" s="268"/>
      <c r="H39" s="72"/>
      <c r="I39" s="268" t="s">
        <v>159</v>
      </c>
      <c r="J39" s="268"/>
      <c r="K39" s="72"/>
      <c r="L39" s="72"/>
    </row>
    <row r="40" spans="1:12" ht="12.75">
      <c r="A40" s="72"/>
      <c r="B40" s="72"/>
      <c r="C40" s="72"/>
      <c r="D40" s="72"/>
      <c r="E40" s="72"/>
      <c r="F40" s="71"/>
      <c r="G40" s="71" t="s">
        <v>13</v>
      </c>
      <c r="H40" s="72"/>
      <c r="I40" s="269" t="s">
        <v>14</v>
      </c>
      <c r="J40" s="269"/>
      <c r="K40" s="72"/>
      <c r="L40" s="72"/>
    </row>
    <row r="41" spans="1:12" ht="12.75">
      <c r="A41" s="270" t="s">
        <v>204</v>
      </c>
      <c r="B41" s="270"/>
      <c r="C41" s="270"/>
      <c r="D41" s="270"/>
      <c r="E41" s="270"/>
      <c r="F41" s="268"/>
      <c r="G41" s="268"/>
      <c r="H41" s="72"/>
      <c r="I41" s="268"/>
      <c r="J41" s="268"/>
      <c r="K41" s="72"/>
      <c r="L41" s="72"/>
    </row>
    <row r="42" spans="1:12" ht="12.75">
      <c r="A42" s="72"/>
      <c r="B42" s="72"/>
      <c r="C42" s="72"/>
      <c r="D42" s="72"/>
      <c r="E42" s="72"/>
      <c r="F42" s="71"/>
      <c r="G42" s="71" t="s">
        <v>13</v>
      </c>
      <c r="H42" s="72"/>
      <c r="I42" s="269" t="s">
        <v>14</v>
      </c>
      <c r="J42" s="269"/>
      <c r="K42" s="72"/>
      <c r="L42" s="72"/>
    </row>
    <row r="43" spans="1:12" ht="12.75">
      <c r="A43" s="271" t="s">
        <v>251</v>
      </c>
      <c r="B43" s="271"/>
      <c r="C43" s="271"/>
      <c r="D43" s="271"/>
      <c r="E43" s="271"/>
      <c r="F43" s="72"/>
      <c r="G43" s="72"/>
      <c r="H43" s="72"/>
      <c r="I43" s="72"/>
      <c r="J43" s="72"/>
      <c r="K43" s="72"/>
      <c r="L43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7:E37"/>
    <mergeCell ref="F37:G37"/>
    <mergeCell ref="I37:J37"/>
    <mergeCell ref="I38:J38"/>
    <mergeCell ref="A39:E39"/>
    <mergeCell ref="F39:G39"/>
    <mergeCell ref="I39:J39"/>
    <mergeCell ref="I40:J40"/>
    <mergeCell ref="A41:E41"/>
    <mergeCell ref="F41:G41"/>
    <mergeCell ref="I41:J41"/>
    <mergeCell ref="I42:J42"/>
    <mergeCell ref="A43:E43"/>
  </mergeCells>
  <printOptions/>
  <pageMargins left="0.7" right="0.7" top="0.75" bottom="0.75" header="0.3" footer="0.3"/>
  <pageSetup fitToHeight="1" fitToWidth="1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76"/>
  <sheetViews>
    <sheetView view="pageBreakPreview" zoomScaleSheetLayoutView="100" zoomScalePageLayoutView="0" workbookViewId="0" topLeftCell="A1">
      <selection activeCell="BU62" sqref="BU62:DD62"/>
    </sheetView>
  </sheetViews>
  <sheetFormatPr defaultColWidth="0.875" defaultRowHeight="12.75"/>
  <cols>
    <col min="1" max="1" width="2.00390625" style="1" customWidth="1"/>
    <col min="2" max="71" width="0.875" style="1" customWidth="1"/>
    <col min="72" max="72" width="6.50390625" style="1" customWidth="1"/>
    <col min="73" max="16384" width="0.875" style="1" customWidth="1"/>
  </cols>
  <sheetData>
    <row r="1" ht="3" customHeight="1"/>
    <row r="2" spans="1:108" ht="13.5">
      <c r="A2" s="170" t="s">
        <v>102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</row>
    <row r="3" ht="6" customHeight="1"/>
    <row r="4" spans="1:108" ht="13.5">
      <c r="A4" s="173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4"/>
      <c r="AW4" s="174"/>
      <c r="AX4" s="174"/>
      <c r="AY4" s="174"/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5"/>
      <c r="BU4" s="173" t="s">
        <v>6</v>
      </c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74"/>
      <c r="CX4" s="174"/>
      <c r="CY4" s="174"/>
      <c r="CZ4" s="174"/>
      <c r="DA4" s="174"/>
      <c r="DB4" s="174"/>
      <c r="DC4" s="174"/>
      <c r="DD4" s="175"/>
    </row>
    <row r="5" spans="1:108" s="3" customFormat="1" ht="15" customHeight="1">
      <c r="A5" s="31"/>
      <c r="B5" s="176" t="s">
        <v>103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7"/>
      <c r="BU5" s="194">
        <v>823662</v>
      </c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6"/>
    </row>
    <row r="6" spans="1:108" ht="13.5">
      <c r="A6" s="11"/>
      <c r="B6" s="171" t="s">
        <v>1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2"/>
      <c r="BU6" s="183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5"/>
    </row>
    <row r="7" spans="1:108" ht="30" customHeight="1">
      <c r="A7" s="32"/>
      <c r="B7" s="165" t="s">
        <v>139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5"/>
      <c r="BT7" s="166"/>
      <c r="BU7" s="197">
        <v>823662</v>
      </c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9"/>
    </row>
    <row r="8" spans="1:108" ht="13.5">
      <c r="A8" s="11"/>
      <c r="B8" s="178" t="s">
        <v>7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9"/>
      <c r="BU8" s="183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5"/>
    </row>
    <row r="9" spans="1:108" ht="45" customHeight="1">
      <c r="A9" s="32"/>
      <c r="B9" s="165" t="s">
        <v>140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6"/>
      <c r="BU9" s="167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9"/>
    </row>
    <row r="10" spans="1:108" ht="45" customHeight="1">
      <c r="A10" s="32"/>
      <c r="B10" s="165" t="s">
        <v>141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6"/>
      <c r="BU10" s="167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9"/>
    </row>
    <row r="11" spans="1:108" ht="45" customHeight="1">
      <c r="A11" s="32"/>
      <c r="B11" s="165" t="s">
        <v>142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6"/>
      <c r="BU11" s="167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9"/>
    </row>
    <row r="12" spans="1:108" ht="30" customHeight="1">
      <c r="A12" s="32"/>
      <c r="B12" s="165" t="s">
        <v>82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6"/>
      <c r="BU12" s="167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9"/>
    </row>
    <row r="13" spans="1:108" ht="30" customHeight="1">
      <c r="A13" s="32"/>
      <c r="B13" s="165" t="s">
        <v>143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6"/>
      <c r="BU13" s="167"/>
      <c r="BV13" s="168"/>
      <c r="BW13" s="168"/>
      <c r="BX13" s="168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8"/>
      <c r="CJ13" s="168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68"/>
      <c r="DC13" s="168"/>
      <c r="DD13" s="169"/>
    </row>
    <row r="14" spans="1:108" ht="13.5">
      <c r="A14" s="33"/>
      <c r="B14" s="178" t="s">
        <v>7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9"/>
      <c r="BU14" s="167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9"/>
    </row>
    <row r="15" spans="1:108" ht="30" customHeight="1">
      <c r="A15" s="32"/>
      <c r="B15" s="165" t="s">
        <v>25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6"/>
      <c r="BU15" s="167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8"/>
      <c r="CV15" s="168"/>
      <c r="CW15" s="168"/>
      <c r="CX15" s="168"/>
      <c r="CY15" s="168"/>
      <c r="CZ15" s="168"/>
      <c r="DA15" s="168"/>
      <c r="DB15" s="168"/>
      <c r="DC15" s="168"/>
      <c r="DD15" s="169"/>
    </row>
    <row r="16" spans="1:108" ht="13.5">
      <c r="A16" s="32"/>
      <c r="B16" s="165" t="s">
        <v>26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6"/>
      <c r="BU16" s="167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9"/>
    </row>
    <row r="17" spans="1:108" s="3" customFormat="1" ht="15" customHeight="1">
      <c r="A17" s="31"/>
      <c r="B17" s="176" t="s">
        <v>104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/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/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7"/>
      <c r="BU17" s="180">
        <f>BU19</f>
        <v>0</v>
      </c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2"/>
    </row>
    <row r="18" spans="1:108" ht="13.5">
      <c r="A18" s="11"/>
      <c r="B18" s="171" t="s">
        <v>1</v>
      </c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2"/>
      <c r="BU18" s="167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68"/>
      <c r="DC18" s="168"/>
      <c r="DD18" s="169"/>
    </row>
    <row r="19" spans="1:108" ht="30" customHeight="1">
      <c r="A19" s="34"/>
      <c r="B19" s="186" t="s">
        <v>144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7"/>
      <c r="BU19" s="183">
        <f>BU20</f>
        <v>0</v>
      </c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5"/>
    </row>
    <row r="20" spans="1:108" ht="30" customHeight="1">
      <c r="A20" s="32"/>
      <c r="B20" s="165" t="s">
        <v>145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6"/>
      <c r="BU20" s="183">
        <f>BU22+BU24</f>
        <v>0</v>
      </c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5"/>
    </row>
    <row r="21" spans="1:108" ht="15" customHeight="1">
      <c r="A21" s="35"/>
      <c r="B21" s="178" t="s">
        <v>7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9"/>
      <c r="BU21" s="183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5"/>
    </row>
    <row r="22" spans="1:108" ht="15" customHeight="1">
      <c r="A22" s="32"/>
      <c r="B22" s="165" t="s">
        <v>8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6"/>
      <c r="BU22" s="167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" customHeight="1">
      <c r="A23" s="32"/>
      <c r="B23" s="165" t="s">
        <v>9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6"/>
      <c r="BU23" s="167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9"/>
    </row>
    <row r="24" spans="1:108" ht="15" customHeight="1">
      <c r="A24" s="32"/>
      <c r="B24" s="165" t="s">
        <v>89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5"/>
      <c r="BR24" s="165"/>
      <c r="BS24" s="165"/>
      <c r="BT24" s="166"/>
      <c r="BU24" s="167"/>
      <c r="BV24" s="168"/>
      <c r="BW24" s="168"/>
      <c r="BX24" s="168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8"/>
      <c r="CJ24" s="168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8"/>
      <c r="DB24" s="168"/>
      <c r="DC24" s="168"/>
      <c r="DD24" s="169"/>
    </row>
    <row r="25" spans="1:108" ht="15" customHeight="1">
      <c r="A25" s="32"/>
      <c r="B25" s="165" t="s">
        <v>10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  <c r="BN25" s="165"/>
      <c r="BO25" s="165"/>
      <c r="BP25" s="165"/>
      <c r="BQ25" s="165"/>
      <c r="BR25" s="165"/>
      <c r="BS25" s="165"/>
      <c r="BT25" s="166"/>
      <c r="BU25" s="167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9"/>
    </row>
    <row r="26" spans="1:108" ht="15" customHeight="1">
      <c r="A26" s="32"/>
      <c r="B26" s="165" t="s">
        <v>11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6"/>
      <c r="BU26" s="167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9"/>
    </row>
    <row r="27" spans="1:108" ht="15" customHeight="1">
      <c r="A27" s="32"/>
      <c r="B27" s="165" t="s">
        <v>12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P27" s="165"/>
      <c r="BQ27" s="165"/>
      <c r="BR27" s="165"/>
      <c r="BS27" s="165"/>
      <c r="BT27" s="166"/>
      <c r="BU27" s="167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9"/>
    </row>
    <row r="28" spans="1:108" ht="30" customHeight="1">
      <c r="A28" s="32"/>
      <c r="B28" s="165" t="s">
        <v>55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  <c r="BN28" s="165"/>
      <c r="BO28" s="165"/>
      <c r="BP28" s="165"/>
      <c r="BQ28" s="165"/>
      <c r="BR28" s="165"/>
      <c r="BS28" s="165"/>
      <c r="BT28" s="166"/>
      <c r="BU28" s="167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9"/>
    </row>
    <row r="29" spans="1:108" ht="30" customHeight="1">
      <c r="A29" s="32"/>
      <c r="B29" s="165" t="s">
        <v>84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  <c r="BM29" s="165"/>
      <c r="BN29" s="165"/>
      <c r="BO29" s="165"/>
      <c r="BP29" s="165"/>
      <c r="BQ29" s="165"/>
      <c r="BR29" s="165"/>
      <c r="BS29" s="165"/>
      <c r="BT29" s="166"/>
      <c r="BU29" s="167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9"/>
    </row>
    <row r="30" spans="1:108" ht="15" customHeight="1">
      <c r="A30" s="32"/>
      <c r="B30" s="165" t="s">
        <v>56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5"/>
      <c r="BB30" s="165"/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6"/>
      <c r="BU30" s="167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8"/>
      <c r="DB30" s="168"/>
      <c r="DC30" s="168"/>
      <c r="DD30" s="169"/>
    </row>
    <row r="31" spans="1:108" ht="15" customHeight="1">
      <c r="A31" s="32"/>
      <c r="B31" s="165" t="s">
        <v>57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6"/>
      <c r="BU31" s="167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8"/>
      <c r="CV31" s="168"/>
      <c r="CW31" s="168"/>
      <c r="CX31" s="168"/>
      <c r="CY31" s="168"/>
      <c r="CZ31" s="168"/>
      <c r="DA31" s="168"/>
      <c r="DB31" s="168"/>
      <c r="DC31" s="168"/>
      <c r="DD31" s="169"/>
    </row>
    <row r="32" spans="1:108" ht="45" customHeight="1">
      <c r="A32" s="32"/>
      <c r="B32" s="165" t="s">
        <v>105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6"/>
      <c r="BU32" s="167"/>
      <c r="BV32" s="168"/>
      <c r="BW32" s="168"/>
      <c r="BX32" s="168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9"/>
    </row>
    <row r="33" spans="1:108" ht="13.5" customHeight="1">
      <c r="A33" s="35"/>
      <c r="B33" s="178" t="s">
        <v>7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9"/>
      <c r="BU33" s="167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9"/>
    </row>
    <row r="34" spans="1:108" ht="15" customHeight="1">
      <c r="A34" s="32"/>
      <c r="B34" s="165" t="s">
        <v>58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6"/>
      <c r="BU34" s="167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8"/>
      <c r="CJ34" s="168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68"/>
      <c r="DC34" s="168"/>
      <c r="DD34" s="169"/>
    </row>
    <row r="35" spans="1:108" ht="15" customHeight="1">
      <c r="A35" s="32"/>
      <c r="B35" s="165" t="s">
        <v>59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6"/>
      <c r="BU35" s="167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8"/>
      <c r="CJ35" s="168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68"/>
      <c r="DC35" s="168"/>
      <c r="DD35" s="169"/>
    </row>
    <row r="36" spans="1:108" ht="15" customHeight="1">
      <c r="A36" s="32"/>
      <c r="B36" s="165" t="s">
        <v>54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6"/>
      <c r="BU36" s="167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68"/>
      <c r="DC36" s="168"/>
      <c r="DD36" s="169"/>
    </row>
    <row r="37" spans="1:108" ht="15" customHeight="1">
      <c r="A37" s="32"/>
      <c r="B37" s="165" t="s">
        <v>60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5"/>
      <c r="BS37" s="165"/>
      <c r="BT37" s="166"/>
      <c r="BU37" s="167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8"/>
      <c r="CX37" s="168"/>
      <c r="CY37" s="168"/>
      <c r="CZ37" s="168"/>
      <c r="DA37" s="168"/>
      <c r="DB37" s="168"/>
      <c r="DC37" s="168"/>
      <c r="DD37" s="169"/>
    </row>
    <row r="38" spans="1:108" ht="15" customHeight="1">
      <c r="A38" s="32"/>
      <c r="B38" s="165" t="s">
        <v>61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6"/>
      <c r="BU38" s="167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9"/>
    </row>
    <row r="39" spans="1:108" ht="15" customHeight="1">
      <c r="A39" s="32"/>
      <c r="B39" s="165" t="s">
        <v>62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6"/>
      <c r="BU39" s="167"/>
      <c r="BV39" s="168"/>
      <c r="BW39" s="168"/>
      <c r="BX39" s="168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8"/>
      <c r="CJ39" s="168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8"/>
      <c r="DB39" s="168"/>
      <c r="DC39" s="168"/>
      <c r="DD39" s="169"/>
    </row>
    <row r="40" spans="1:108" ht="30" customHeight="1">
      <c r="A40" s="32"/>
      <c r="B40" s="165" t="s">
        <v>63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6"/>
      <c r="BU40" s="167"/>
      <c r="BV40" s="168"/>
      <c r="BW40" s="168"/>
      <c r="BX40" s="168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169"/>
    </row>
    <row r="41" spans="1:108" ht="30" customHeight="1">
      <c r="A41" s="32"/>
      <c r="B41" s="165" t="s">
        <v>83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6"/>
      <c r="BU41" s="167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9"/>
    </row>
    <row r="42" spans="1:108" ht="15" customHeight="1">
      <c r="A42" s="32"/>
      <c r="B42" s="165" t="s">
        <v>64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6"/>
      <c r="BU42" s="167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169"/>
    </row>
    <row r="43" spans="1:108" ht="15" customHeight="1">
      <c r="A43" s="32"/>
      <c r="B43" s="165" t="s">
        <v>65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6"/>
      <c r="BU43" s="167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9"/>
    </row>
    <row r="44" spans="1:108" s="3" customFormat="1" ht="15" customHeight="1">
      <c r="A44" s="31"/>
      <c r="B44" s="176" t="s">
        <v>106</v>
      </c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7"/>
      <c r="BU44" s="180"/>
      <c r="BV44" s="181"/>
      <c r="BW44" s="181"/>
      <c r="BX44" s="181"/>
      <c r="BY44" s="181"/>
      <c r="BZ44" s="181"/>
      <c r="CA44" s="181"/>
      <c r="CB44" s="181"/>
      <c r="CC44" s="181"/>
      <c r="CD44" s="181"/>
      <c r="CE44" s="181"/>
      <c r="CF44" s="181"/>
      <c r="CG44" s="181"/>
      <c r="CH44" s="181"/>
      <c r="CI44" s="181"/>
      <c r="CJ44" s="181"/>
      <c r="CK44" s="181"/>
      <c r="CL44" s="181"/>
      <c r="CM44" s="181"/>
      <c r="CN44" s="181"/>
      <c r="CO44" s="181"/>
      <c r="CP44" s="181"/>
      <c r="CQ44" s="181"/>
      <c r="CR44" s="181"/>
      <c r="CS44" s="181"/>
      <c r="CT44" s="181"/>
      <c r="CU44" s="181"/>
      <c r="CV44" s="181"/>
      <c r="CW44" s="181"/>
      <c r="CX44" s="181"/>
      <c r="CY44" s="181"/>
      <c r="CZ44" s="181"/>
      <c r="DA44" s="181"/>
      <c r="DB44" s="181"/>
      <c r="DC44" s="181"/>
      <c r="DD44" s="182"/>
    </row>
    <row r="45" spans="1:108" ht="15" customHeight="1">
      <c r="A45" s="36"/>
      <c r="B45" s="171" t="s">
        <v>1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2"/>
      <c r="BU45" s="167"/>
      <c r="BV45" s="168"/>
      <c r="BW45" s="168"/>
      <c r="BX45" s="168"/>
      <c r="BY45" s="168"/>
      <c r="BZ45" s="168"/>
      <c r="CA45" s="168"/>
      <c r="CB45" s="168"/>
      <c r="CC45" s="168"/>
      <c r="CD45" s="168"/>
      <c r="CE45" s="168"/>
      <c r="CF45" s="168"/>
      <c r="CG45" s="168"/>
      <c r="CH45" s="168"/>
      <c r="CI45" s="168"/>
      <c r="CJ45" s="168"/>
      <c r="CK45" s="168"/>
      <c r="CL45" s="168"/>
      <c r="CM45" s="168"/>
      <c r="CN45" s="168"/>
      <c r="CO45" s="168"/>
      <c r="CP45" s="168"/>
      <c r="CQ45" s="168"/>
      <c r="CR45" s="168"/>
      <c r="CS45" s="168"/>
      <c r="CT45" s="168"/>
      <c r="CU45" s="168"/>
      <c r="CV45" s="168"/>
      <c r="CW45" s="168"/>
      <c r="CX45" s="168"/>
      <c r="CY45" s="168"/>
      <c r="CZ45" s="168"/>
      <c r="DA45" s="168"/>
      <c r="DB45" s="168"/>
      <c r="DC45" s="168"/>
      <c r="DD45" s="169"/>
    </row>
    <row r="46" spans="1:108" ht="15" customHeight="1">
      <c r="A46" s="32"/>
      <c r="B46" s="165" t="s">
        <v>66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6"/>
      <c r="BU46" s="167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9"/>
    </row>
    <row r="47" spans="1:108" ht="30" customHeight="1">
      <c r="A47" s="32"/>
      <c r="B47" s="165" t="s">
        <v>146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  <c r="BC47" s="165"/>
      <c r="BD47" s="165"/>
      <c r="BE47" s="165"/>
      <c r="BF47" s="165"/>
      <c r="BG47" s="165"/>
      <c r="BH47" s="165"/>
      <c r="BI47" s="165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6"/>
      <c r="BU47" s="188">
        <f>BU48</f>
        <v>8633221.84</v>
      </c>
      <c r="BV47" s="189"/>
      <c r="BW47" s="189"/>
      <c r="BX47" s="189"/>
      <c r="BY47" s="189"/>
      <c r="BZ47" s="189"/>
      <c r="CA47" s="189"/>
      <c r="CB47" s="189"/>
      <c r="CC47" s="189"/>
      <c r="CD47" s="189"/>
      <c r="CE47" s="189"/>
      <c r="CF47" s="189"/>
      <c r="CG47" s="189"/>
      <c r="CH47" s="189"/>
      <c r="CI47" s="189"/>
      <c r="CJ47" s="189"/>
      <c r="CK47" s="189"/>
      <c r="CL47" s="189"/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90"/>
    </row>
    <row r="48" spans="1:108" ht="15" customHeight="1">
      <c r="A48" s="35"/>
      <c r="B48" s="178" t="s">
        <v>7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9"/>
      <c r="BU48" s="191">
        <f>BU49+BU50+BU51+BU52+BU53+BU54+BU55+BU56+BU57+BU58+BU59+BU60+BU61</f>
        <v>8633221.84</v>
      </c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3"/>
    </row>
    <row r="49" spans="1:108" ht="15" customHeight="1">
      <c r="A49" s="32"/>
      <c r="B49" s="165" t="s">
        <v>72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5"/>
      <c r="AT49" s="165"/>
      <c r="AU49" s="165"/>
      <c r="AV49" s="165"/>
      <c r="AW49" s="165"/>
      <c r="AX49" s="165"/>
      <c r="AY49" s="165"/>
      <c r="AZ49" s="165"/>
      <c r="BA49" s="165"/>
      <c r="BB49" s="165"/>
      <c r="BC49" s="165"/>
      <c r="BD49" s="165"/>
      <c r="BE49" s="165"/>
      <c r="BF49" s="165"/>
      <c r="BG49" s="165"/>
      <c r="BH49" s="165"/>
      <c r="BI49" s="165"/>
      <c r="BJ49" s="165"/>
      <c r="BK49" s="165"/>
      <c r="BL49" s="165"/>
      <c r="BM49" s="165"/>
      <c r="BN49" s="165"/>
      <c r="BO49" s="165"/>
      <c r="BP49" s="165"/>
      <c r="BQ49" s="165"/>
      <c r="BR49" s="165"/>
      <c r="BS49" s="165"/>
      <c r="BT49" s="166"/>
      <c r="BU49" s="188">
        <f>'01.01.21'!G63+'01.01.21'!G65</f>
        <v>6611420.73</v>
      </c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90"/>
    </row>
    <row r="50" spans="1:108" ht="15" customHeight="1">
      <c r="A50" s="32"/>
      <c r="B50" s="165" t="s">
        <v>34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5"/>
      <c r="BR50" s="165"/>
      <c r="BS50" s="165"/>
      <c r="BT50" s="166"/>
      <c r="BU50" s="188">
        <f>'01.01.21'!G66</f>
        <v>50000</v>
      </c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90"/>
    </row>
    <row r="51" spans="1:108" ht="15" customHeight="1">
      <c r="A51" s="32"/>
      <c r="B51" s="165" t="s">
        <v>35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5"/>
      <c r="AT51" s="165"/>
      <c r="AU51" s="165"/>
      <c r="AV51" s="165"/>
      <c r="AW51" s="165"/>
      <c r="AX51" s="165"/>
      <c r="AY51" s="165"/>
      <c r="AZ51" s="165"/>
      <c r="BA51" s="165"/>
      <c r="BB51" s="165"/>
      <c r="BC51" s="165"/>
      <c r="BD51" s="165"/>
      <c r="BE51" s="165"/>
      <c r="BF51" s="165"/>
      <c r="BG51" s="165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6"/>
      <c r="BU51" s="200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90"/>
    </row>
    <row r="52" spans="1:108" ht="15" customHeight="1">
      <c r="A52" s="32"/>
      <c r="B52" s="165" t="s">
        <v>36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6"/>
      <c r="BU52" s="188">
        <f>'01.01.21'!G68+'01.01.21'!G69</f>
        <v>1428871</v>
      </c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/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90"/>
    </row>
    <row r="53" spans="1:108" ht="15" customHeight="1">
      <c r="A53" s="32"/>
      <c r="B53" s="165" t="s">
        <v>37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165"/>
      <c r="BS53" s="165"/>
      <c r="BT53" s="166"/>
      <c r="BU53" s="188">
        <f>'01.01.21'!G70</f>
        <v>10000</v>
      </c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90"/>
    </row>
    <row r="54" spans="1:108" ht="15" customHeight="1">
      <c r="A54" s="32"/>
      <c r="B54" s="165" t="s">
        <v>38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6"/>
      <c r="BU54" s="188">
        <f>'01.01.21'!G71+'01.01.21'!G72+'01.01.21'!G73+'01.01.21'!G74+'01.01.21'!G75</f>
        <v>0</v>
      </c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90"/>
    </row>
    <row r="55" spans="1:108" ht="15" customHeight="1">
      <c r="A55" s="32"/>
      <c r="B55" s="165" t="s">
        <v>39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5"/>
      <c r="BF55" s="165"/>
      <c r="BG55" s="165"/>
      <c r="BH55" s="165"/>
      <c r="BI55" s="165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6"/>
      <c r="BU55" s="188">
        <f>'01.01.21'!G76</f>
        <v>359150.87</v>
      </c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90"/>
    </row>
    <row r="56" spans="1:108" ht="15" customHeight="1">
      <c r="A56" s="32"/>
      <c r="B56" s="165" t="s">
        <v>67</v>
      </c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5"/>
      <c r="BG56" s="165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6"/>
      <c r="BU56" s="200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90"/>
    </row>
    <row r="57" spans="1:108" ht="15" customHeight="1">
      <c r="A57" s="32"/>
      <c r="B57" s="165" t="s">
        <v>85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6"/>
      <c r="BU57" s="200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90"/>
    </row>
    <row r="58" spans="1:108" ht="15" customHeight="1">
      <c r="A58" s="32"/>
      <c r="B58" s="165" t="s">
        <v>68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5"/>
      <c r="AQ58" s="165"/>
      <c r="AR58" s="165"/>
      <c r="AS58" s="165"/>
      <c r="AT58" s="165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65"/>
      <c r="BG58" s="165"/>
      <c r="BH58" s="165"/>
      <c r="BI58" s="165"/>
      <c r="BJ58" s="165"/>
      <c r="BK58" s="165"/>
      <c r="BL58" s="165"/>
      <c r="BM58" s="165"/>
      <c r="BN58" s="165"/>
      <c r="BO58" s="165"/>
      <c r="BP58" s="165"/>
      <c r="BQ58" s="165"/>
      <c r="BR58" s="165"/>
      <c r="BS58" s="165"/>
      <c r="BT58" s="166"/>
      <c r="BU58" s="188">
        <f>'01.01.21'!G77</f>
        <v>23779.24</v>
      </c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90"/>
    </row>
    <row r="59" spans="1:108" ht="15" customHeight="1">
      <c r="A59" s="32"/>
      <c r="B59" s="165" t="s">
        <v>69</v>
      </c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  <c r="AL59" s="165"/>
      <c r="AM59" s="165"/>
      <c r="AN59" s="165"/>
      <c r="AO59" s="165"/>
      <c r="AP59" s="165"/>
      <c r="AQ59" s="165"/>
      <c r="AR59" s="165"/>
      <c r="AS59" s="165"/>
      <c r="AT59" s="165"/>
      <c r="AU59" s="165"/>
      <c r="AV59" s="165"/>
      <c r="AW59" s="165"/>
      <c r="AX59" s="165"/>
      <c r="AY59" s="165"/>
      <c r="AZ59" s="165"/>
      <c r="BA59" s="165"/>
      <c r="BB59" s="165"/>
      <c r="BC59" s="165"/>
      <c r="BD59" s="165"/>
      <c r="BE59" s="165"/>
      <c r="BF59" s="165"/>
      <c r="BG59" s="165"/>
      <c r="BH59" s="165"/>
      <c r="BI59" s="165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6"/>
      <c r="BU59" s="188">
        <f>'01.01.21'!G64</f>
        <v>150000</v>
      </c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90"/>
    </row>
    <row r="60" spans="1:108" ht="15" customHeight="1">
      <c r="A60" s="32"/>
      <c r="B60" s="165" t="s">
        <v>70</v>
      </c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AZ60" s="165"/>
      <c r="BA60" s="165"/>
      <c r="BB60" s="165"/>
      <c r="BC60" s="165"/>
      <c r="BD60" s="165"/>
      <c r="BE60" s="165"/>
      <c r="BF60" s="165"/>
      <c r="BG60" s="165"/>
      <c r="BH60" s="165"/>
      <c r="BI60" s="165"/>
      <c r="BJ60" s="165"/>
      <c r="BK60" s="165"/>
      <c r="BL60" s="165"/>
      <c r="BM60" s="165"/>
      <c r="BN60" s="165"/>
      <c r="BO60" s="165"/>
      <c r="BP60" s="165"/>
      <c r="BQ60" s="165"/>
      <c r="BR60" s="165"/>
      <c r="BS60" s="165"/>
      <c r="BT60" s="166"/>
      <c r="BU60" s="200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90"/>
    </row>
    <row r="61" spans="1:108" ht="15" customHeight="1">
      <c r="A61" s="32"/>
      <c r="B61" s="165" t="s">
        <v>71</v>
      </c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6"/>
      <c r="BU61" s="200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90"/>
    </row>
    <row r="62" spans="1:108" ht="45" customHeight="1">
      <c r="A62" s="32"/>
      <c r="B62" s="165" t="s">
        <v>107</v>
      </c>
      <c r="C62" s="165"/>
      <c r="D62" s="165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  <c r="AL62" s="165"/>
      <c r="AM62" s="165"/>
      <c r="AN62" s="165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5"/>
      <c r="BF62" s="165"/>
      <c r="BG62" s="165"/>
      <c r="BH62" s="165"/>
      <c r="BI62" s="165"/>
      <c r="BJ62" s="165"/>
      <c r="BK62" s="165"/>
      <c r="BL62" s="165"/>
      <c r="BM62" s="165"/>
      <c r="BN62" s="165"/>
      <c r="BO62" s="165"/>
      <c r="BP62" s="165"/>
      <c r="BQ62" s="165"/>
      <c r="BR62" s="165"/>
      <c r="BS62" s="165"/>
      <c r="BT62" s="166"/>
      <c r="BU62" s="201">
        <f>'01.01.21'!G58-'стр.2_3'!BU48</f>
        <v>-8109442.6</v>
      </c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  <c r="CW62" s="168"/>
      <c r="CX62" s="168"/>
      <c r="CY62" s="168"/>
      <c r="CZ62" s="168"/>
      <c r="DA62" s="168"/>
      <c r="DB62" s="168"/>
      <c r="DC62" s="168"/>
      <c r="DD62" s="169"/>
    </row>
    <row r="63" spans="1:108" ht="15" customHeight="1">
      <c r="A63" s="37"/>
      <c r="B63" s="178" t="s">
        <v>7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9"/>
      <c r="BU63" s="167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  <c r="CW63" s="168"/>
      <c r="CX63" s="168"/>
      <c r="CY63" s="168"/>
      <c r="CZ63" s="168"/>
      <c r="DA63" s="168"/>
      <c r="DB63" s="168"/>
      <c r="DC63" s="168"/>
      <c r="DD63" s="169"/>
    </row>
    <row r="64" spans="1:108" ht="15" customHeight="1">
      <c r="A64" s="32"/>
      <c r="B64" s="165" t="s">
        <v>73</v>
      </c>
      <c r="C64" s="165"/>
      <c r="D64" s="165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6"/>
      <c r="BU64" s="167"/>
      <c r="BV64" s="168"/>
      <c r="BW64" s="168"/>
      <c r="BX64" s="168"/>
      <c r="BY64" s="168"/>
      <c r="BZ64" s="168"/>
      <c r="CA64" s="168"/>
      <c r="CB64" s="168"/>
      <c r="CC64" s="168"/>
      <c r="CD64" s="168"/>
      <c r="CE64" s="168"/>
      <c r="CF64" s="168"/>
      <c r="CG64" s="168"/>
      <c r="CH64" s="168"/>
      <c r="CI64" s="168"/>
      <c r="CJ64" s="168"/>
      <c r="CK64" s="168"/>
      <c r="CL64" s="168"/>
      <c r="CM64" s="168"/>
      <c r="CN64" s="168"/>
      <c r="CO64" s="168"/>
      <c r="CP64" s="168"/>
      <c r="CQ64" s="168"/>
      <c r="CR64" s="168"/>
      <c r="CS64" s="168"/>
      <c r="CT64" s="168"/>
      <c r="CU64" s="168"/>
      <c r="CV64" s="168"/>
      <c r="CW64" s="168"/>
      <c r="CX64" s="168"/>
      <c r="CY64" s="168"/>
      <c r="CZ64" s="168"/>
      <c r="DA64" s="168"/>
      <c r="DB64" s="168"/>
      <c r="DC64" s="168"/>
      <c r="DD64" s="169"/>
    </row>
    <row r="65" spans="1:108" ht="15" customHeight="1">
      <c r="A65" s="32"/>
      <c r="B65" s="165" t="s">
        <v>40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6"/>
      <c r="BU65" s="167"/>
      <c r="BV65" s="168"/>
      <c r="BW65" s="168"/>
      <c r="BX65" s="168"/>
      <c r="BY65" s="168"/>
      <c r="BZ65" s="168"/>
      <c r="CA65" s="168"/>
      <c r="CB65" s="168"/>
      <c r="CC65" s="168"/>
      <c r="CD65" s="168"/>
      <c r="CE65" s="168"/>
      <c r="CF65" s="168"/>
      <c r="CG65" s="168"/>
      <c r="CH65" s="168"/>
      <c r="CI65" s="168"/>
      <c r="CJ65" s="168"/>
      <c r="CK65" s="168"/>
      <c r="CL65" s="168"/>
      <c r="CM65" s="168"/>
      <c r="CN65" s="168"/>
      <c r="CO65" s="168"/>
      <c r="CP65" s="168"/>
      <c r="CQ65" s="168"/>
      <c r="CR65" s="168"/>
      <c r="CS65" s="168"/>
      <c r="CT65" s="168"/>
      <c r="CU65" s="168"/>
      <c r="CV65" s="168"/>
      <c r="CW65" s="168"/>
      <c r="CX65" s="168"/>
      <c r="CY65" s="168"/>
      <c r="CZ65" s="168"/>
      <c r="DA65" s="168"/>
      <c r="DB65" s="168"/>
      <c r="DC65" s="168"/>
      <c r="DD65" s="169"/>
    </row>
    <row r="66" spans="1:108" ht="15" customHeight="1">
      <c r="A66" s="32"/>
      <c r="B66" s="165" t="s">
        <v>41</v>
      </c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5"/>
      <c r="AN66" s="165"/>
      <c r="AO66" s="165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5"/>
      <c r="BA66" s="165"/>
      <c r="BB66" s="165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5"/>
      <c r="BN66" s="165"/>
      <c r="BO66" s="165"/>
      <c r="BP66" s="165"/>
      <c r="BQ66" s="165"/>
      <c r="BR66" s="165"/>
      <c r="BS66" s="165"/>
      <c r="BT66" s="166"/>
      <c r="BU66" s="167"/>
      <c r="BV66" s="168"/>
      <c r="BW66" s="168"/>
      <c r="BX66" s="168"/>
      <c r="BY66" s="168"/>
      <c r="BZ66" s="168"/>
      <c r="CA66" s="168"/>
      <c r="CB66" s="168"/>
      <c r="CC66" s="168"/>
      <c r="CD66" s="168"/>
      <c r="CE66" s="168"/>
      <c r="CF66" s="168"/>
      <c r="CG66" s="168"/>
      <c r="CH66" s="168"/>
      <c r="CI66" s="168"/>
      <c r="CJ66" s="168"/>
      <c r="CK66" s="168"/>
      <c r="CL66" s="168"/>
      <c r="CM66" s="168"/>
      <c r="CN66" s="168"/>
      <c r="CO66" s="168"/>
      <c r="CP66" s="168"/>
      <c r="CQ66" s="168"/>
      <c r="CR66" s="168"/>
      <c r="CS66" s="168"/>
      <c r="CT66" s="168"/>
      <c r="CU66" s="168"/>
      <c r="CV66" s="168"/>
      <c r="CW66" s="168"/>
      <c r="CX66" s="168"/>
      <c r="CY66" s="168"/>
      <c r="CZ66" s="168"/>
      <c r="DA66" s="168"/>
      <c r="DB66" s="168"/>
      <c r="DC66" s="168"/>
      <c r="DD66" s="169"/>
    </row>
    <row r="67" spans="1:108" ht="15" customHeight="1">
      <c r="A67" s="32"/>
      <c r="B67" s="165" t="s">
        <v>42</v>
      </c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P67" s="165"/>
      <c r="AQ67" s="165"/>
      <c r="AR67" s="165"/>
      <c r="AS67" s="165"/>
      <c r="AT67" s="165"/>
      <c r="AU67" s="165"/>
      <c r="AV67" s="165"/>
      <c r="AW67" s="165"/>
      <c r="AX67" s="165"/>
      <c r="AY67" s="165"/>
      <c r="AZ67" s="165"/>
      <c r="BA67" s="165"/>
      <c r="BB67" s="165"/>
      <c r="BC67" s="165"/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6"/>
      <c r="BU67" s="167"/>
      <c r="BV67" s="168"/>
      <c r="BW67" s="168"/>
      <c r="BX67" s="168"/>
      <c r="BY67" s="168"/>
      <c r="BZ67" s="168"/>
      <c r="CA67" s="168"/>
      <c r="CB67" s="168"/>
      <c r="CC67" s="168"/>
      <c r="CD67" s="168"/>
      <c r="CE67" s="168"/>
      <c r="CF67" s="168"/>
      <c r="CG67" s="168"/>
      <c r="CH67" s="168"/>
      <c r="CI67" s="168"/>
      <c r="CJ67" s="168"/>
      <c r="CK67" s="168"/>
      <c r="CL67" s="168"/>
      <c r="CM67" s="168"/>
      <c r="CN67" s="168"/>
      <c r="CO67" s="168"/>
      <c r="CP67" s="168"/>
      <c r="CQ67" s="168"/>
      <c r="CR67" s="168"/>
      <c r="CS67" s="168"/>
      <c r="CT67" s="168"/>
      <c r="CU67" s="168"/>
      <c r="CV67" s="168"/>
      <c r="CW67" s="168"/>
      <c r="CX67" s="168"/>
      <c r="CY67" s="168"/>
      <c r="CZ67" s="168"/>
      <c r="DA67" s="168"/>
      <c r="DB67" s="168"/>
      <c r="DC67" s="168"/>
      <c r="DD67" s="169"/>
    </row>
    <row r="68" spans="1:108" ht="15" customHeight="1">
      <c r="A68" s="32"/>
      <c r="B68" s="165" t="s">
        <v>43</v>
      </c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  <c r="AL68" s="165"/>
      <c r="AM68" s="165"/>
      <c r="AN68" s="165"/>
      <c r="AO68" s="165"/>
      <c r="AP68" s="165"/>
      <c r="AQ68" s="165"/>
      <c r="AR68" s="165"/>
      <c r="AS68" s="165"/>
      <c r="AT68" s="165"/>
      <c r="AU68" s="165"/>
      <c r="AV68" s="165"/>
      <c r="AW68" s="165"/>
      <c r="AX68" s="165"/>
      <c r="AY68" s="165"/>
      <c r="AZ68" s="165"/>
      <c r="BA68" s="165"/>
      <c r="BB68" s="165"/>
      <c r="BC68" s="165"/>
      <c r="BD68" s="165"/>
      <c r="BE68" s="165"/>
      <c r="BF68" s="165"/>
      <c r="BG68" s="165"/>
      <c r="BH68" s="165"/>
      <c r="BI68" s="165"/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6"/>
      <c r="BU68" s="167"/>
      <c r="BV68" s="168"/>
      <c r="BW68" s="168"/>
      <c r="BX68" s="168"/>
      <c r="BY68" s="168"/>
      <c r="BZ68" s="168"/>
      <c r="CA68" s="168"/>
      <c r="CB68" s="168"/>
      <c r="CC68" s="168"/>
      <c r="CD68" s="168"/>
      <c r="CE68" s="168"/>
      <c r="CF68" s="168"/>
      <c r="CG68" s="168"/>
      <c r="CH68" s="168"/>
      <c r="CI68" s="168"/>
      <c r="CJ68" s="168"/>
      <c r="CK68" s="168"/>
      <c r="CL68" s="168"/>
      <c r="CM68" s="168"/>
      <c r="CN68" s="168"/>
      <c r="CO68" s="168"/>
      <c r="CP68" s="168"/>
      <c r="CQ68" s="168"/>
      <c r="CR68" s="168"/>
      <c r="CS68" s="168"/>
      <c r="CT68" s="168"/>
      <c r="CU68" s="168"/>
      <c r="CV68" s="168"/>
      <c r="CW68" s="168"/>
      <c r="CX68" s="168"/>
      <c r="CY68" s="168"/>
      <c r="CZ68" s="168"/>
      <c r="DA68" s="168"/>
      <c r="DB68" s="168"/>
      <c r="DC68" s="168"/>
      <c r="DD68" s="169"/>
    </row>
    <row r="69" spans="1:108" ht="15" customHeight="1">
      <c r="A69" s="32"/>
      <c r="B69" s="165" t="s">
        <v>44</v>
      </c>
      <c r="C69" s="165"/>
      <c r="D69" s="165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5"/>
      <c r="AX69" s="165"/>
      <c r="AY69" s="165"/>
      <c r="AZ69" s="165"/>
      <c r="BA69" s="165"/>
      <c r="BB69" s="165"/>
      <c r="BC69" s="165"/>
      <c r="BD69" s="165"/>
      <c r="BE69" s="165"/>
      <c r="BF69" s="165"/>
      <c r="BG69" s="165"/>
      <c r="BH69" s="165"/>
      <c r="BI69" s="165"/>
      <c r="BJ69" s="165"/>
      <c r="BK69" s="165"/>
      <c r="BL69" s="165"/>
      <c r="BM69" s="165"/>
      <c r="BN69" s="165"/>
      <c r="BO69" s="165"/>
      <c r="BP69" s="165"/>
      <c r="BQ69" s="165"/>
      <c r="BR69" s="165"/>
      <c r="BS69" s="165"/>
      <c r="BT69" s="166"/>
      <c r="BU69" s="167"/>
      <c r="BV69" s="168"/>
      <c r="BW69" s="168"/>
      <c r="BX69" s="168"/>
      <c r="BY69" s="168"/>
      <c r="BZ69" s="168"/>
      <c r="CA69" s="168"/>
      <c r="CB69" s="168"/>
      <c r="CC69" s="168"/>
      <c r="CD69" s="168"/>
      <c r="CE69" s="168"/>
      <c r="CF69" s="168"/>
      <c r="CG69" s="168"/>
      <c r="CH69" s="168"/>
      <c r="CI69" s="168"/>
      <c r="CJ69" s="168"/>
      <c r="CK69" s="168"/>
      <c r="CL69" s="168"/>
      <c r="CM69" s="168"/>
      <c r="CN69" s="168"/>
      <c r="CO69" s="168"/>
      <c r="CP69" s="168"/>
      <c r="CQ69" s="168"/>
      <c r="CR69" s="168"/>
      <c r="CS69" s="168"/>
      <c r="CT69" s="168"/>
      <c r="CU69" s="168"/>
      <c r="CV69" s="168"/>
      <c r="CW69" s="168"/>
      <c r="CX69" s="168"/>
      <c r="CY69" s="168"/>
      <c r="CZ69" s="168"/>
      <c r="DA69" s="168"/>
      <c r="DB69" s="168"/>
      <c r="DC69" s="168"/>
      <c r="DD69" s="169"/>
    </row>
    <row r="70" spans="1:108" ht="15" customHeight="1">
      <c r="A70" s="32"/>
      <c r="B70" s="165" t="s">
        <v>45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5"/>
      <c r="AO70" s="165"/>
      <c r="AP70" s="165"/>
      <c r="AQ70" s="165"/>
      <c r="AR70" s="165"/>
      <c r="AS70" s="165"/>
      <c r="AT70" s="165"/>
      <c r="AU70" s="165"/>
      <c r="AV70" s="165"/>
      <c r="AW70" s="165"/>
      <c r="AX70" s="165"/>
      <c r="AY70" s="165"/>
      <c r="AZ70" s="165"/>
      <c r="BA70" s="165"/>
      <c r="BB70" s="165"/>
      <c r="BC70" s="165"/>
      <c r="BD70" s="165"/>
      <c r="BE70" s="165"/>
      <c r="BF70" s="165"/>
      <c r="BG70" s="165"/>
      <c r="BH70" s="165"/>
      <c r="BI70" s="165"/>
      <c r="BJ70" s="165"/>
      <c r="BK70" s="165"/>
      <c r="BL70" s="165"/>
      <c r="BM70" s="165"/>
      <c r="BN70" s="165"/>
      <c r="BO70" s="165"/>
      <c r="BP70" s="165"/>
      <c r="BQ70" s="165"/>
      <c r="BR70" s="165"/>
      <c r="BS70" s="165"/>
      <c r="BT70" s="166"/>
      <c r="BU70" s="167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9"/>
    </row>
    <row r="71" spans="1:108" ht="15" customHeight="1">
      <c r="A71" s="32"/>
      <c r="B71" s="165" t="s">
        <v>74</v>
      </c>
      <c r="C71" s="165"/>
      <c r="D71" s="165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5"/>
      <c r="AO71" s="165"/>
      <c r="AP71" s="165"/>
      <c r="AQ71" s="165"/>
      <c r="AR71" s="165"/>
      <c r="AS71" s="165"/>
      <c r="AT71" s="165"/>
      <c r="AU71" s="165"/>
      <c r="AV71" s="165"/>
      <c r="AW71" s="165"/>
      <c r="AX71" s="165"/>
      <c r="AY71" s="165"/>
      <c r="AZ71" s="165"/>
      <c r="BA71" s="165"/>
      <c r="BB71" s="165"/>
      <c r="BC71" s="165"/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6"/>
      <c r="BU71" s="167"/>
      <c r="BV71" s="168"/>
      <c r="BW71" s="168"/>
      <c r="BX71" s="168"/>
      <c r="BY71" s="168"/>
      <c r="BZ71" s="168"/>
      <c r="CA71" s="168"/>
      <c r="CB71" s="168"/>
      <c r="CC71" s="168"/>
      <c r="CD71" s="168"/>
      <c r="CE71" s="168"/>
      <c r="CF71" s="168"/>
      <c r="CG71" s="168"/>
      <c r="CH71" s="168"/>
      <c r="CI71" s="168"/>
      <c r="CJ71" s="168"/>
      <c r="CK71" s="168"/>
      <c r="CL71" s="168"/>
      <c r="CM71" s="168"/>
      <c r="CN71" s="168"/>
      <c r="CO71" s="168"/>
      <c r="CP71" s="168"/>
      <c r="CQ71" s="168"/>
      <c r="CR71" s="168"/>
      <c r="CS71" s="168"/>
      <c r="CT71" s="168"/>
      <c r="CU71" s="168"/>
      <c r="CV71" s="168"/>
      <c r="CW71" s="168"/>
      <c r="CX71" s="168"/>
      <c r="CY71" s="168"/>
      <c r="CZ71" s="168"/>
      <c r="DA71" s="168"/>
      <c r="DB71" s="168"/>
      <c r="DC71" s="168"/>
      <c r="DD71" s="169"/>
    </row>
    <row r="72" spans="1:108" ht="15" customHeight="1">
      <c r="A72" s="32"/>
      <c r="B72" s="165" t="s">
        <v>86</v>
      </c>
      <c r="C72" s="165"/>
      <c r="D72" s="165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5"/>
      <c r="AO72" s="165"/>
      <c r="AP72" s="165"/>
      <c r="AQ72" s="165"/>
      <c r="AR72" s="165"/>
      <c r="AS72" s="165"/>
      <c r="AT72" s="165"/>
      <c r="AU72" s="165"/>
      <c r="AV72" s="165"/>
      <c r="AW72" s="165"/>
      <c r="AX72" s="165"/>
      <c r="AY72" s="165"/>
      <c r="AZ72" s="165"/>
      <c r="BA72" s="165"/>
      <c r="BB72" s="165"/>
      <c r="BC72" s="165"/>
      <c r="BD72" s="165"/>
      <c r="BE72" s="165"/>
      <c r="BF72" s="165"/>
      <c r="BG72" s="165"/>
      <c r="BH72" s="165"/>
      <c r="BI72" s="165"/>
      <c r="BJ72" s="165"/>
      <c r="BK72" s="165"/>
      <c r="BL72" s="165"/>
      <c r="BM72" s="165"/>
      <c r="BN72" s="165"/>
      <c r="BO72" s="165"/>
      <c r="BP72" s="165"/>
      <c r="BQ72" s="165"/>
      <c r="BR72" s="165"/>
      <c r="BS72" s="165"/>
      <c r="BT72" s="166"/>
      <c r="BU72" s="167"/>
      <c r="BV72" s="168"/>
      <c r="BW72" s="168"/>
      <c r="BX72" s="168"/>
      <c r="BY72" s="168"/>
      <c r="BZ72" s="168"/>
      <c r="CA72" s="168"/>
      <c r="CB72" s="168"/>
      <c r="CC72" s="168"/>
      <c r="CD72" s="168"/>
      <c r="CE72" s="168"/>
      <c r="CF72" s="168"/>
      <c r="CG72" s="168"/>
      <c r="CH72" s="168"/>
      <c r="CI72" s="168"/>
      <c r="CJ72" s="168"/>
      <c r="CK72" s="168"/>
      <c r="CL72" s="168"/>
      <c r="CM72" s="168"/>
      <c r="CN72" s="168"/>
      <c r="CO72" s="168"/>
      <c r="CP72" s="168"/>
      <c r="CQ72" s="168"/>
      <c r="CR72" s="168"/>
      <c r="CS72" s="168"/>
      <c r="CT72" s="168"/>
      <c r="CU72" s="168"/>
      <c r="CV72" s="168"/>
      <c r="CW72" s="168"/>
      <c r="CX72" s="168"/>
      <c r="CY72" s="168"/>
      <c r="CZ72" s="168"/>
      <c r="DA72" s="168"/>
      <c r="DB72" s="168"/>
      <c r="DC72" s="168"/>
      <c r="DD72" s="169"/>
    </row>
    <row r="73" spans="1:108" ht="15" customHeight="1">
      <c r="A73" s="32"/>
      <c r="B73" s="165" t="s">
        <v>75</v>
      </c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5"/>
      <c r="AX73" s="165"/>
      <c r="AY73" s="165"/>
      <c r="AZ73" s="165"/>
      <c r="BA73" s="165"/>
      <c r="BB73" s="165"/>
      <c r="BC73" s="165"/>
      <c r="BD73" s="165"/>
      <c r="BE73" s="165"/>
      <c r="BF73" s="165"/>
      <c r="BG73" s="165"/>
      <c r="BH73" s="165"/>
      <c r="BI73" s="165"/>
      <c r="BJ73" s="165"/>
      <c r="BK73" s="165"/>
      <c r="BL73" s="165"/>
      <c r="BM73" s="165"/>
      <c r="BN73" s="165"/>
      <c r="BO73" s="165"/>
      <c r="BP73" s="165"/>
      <c r="BQ73" s="165"/>
      <c r="BR73" s="165"/>
      <c r="BS73" s="165"/>
      <c r="BT73" s="166"/>
      <c r="BU73" s="167"/>
      <c r="BV73" s="168"/>
      <c r="BW73" s="168"/>
      <c r="BX73" s="168"/>
      <c r="BY73" s="168"/>
      <c r="BZ73" s="168"/>
      <c r="CA73" s="168"/>
      <c r="CB73" s="168"/>
      <c r="CC73" s="168"/>
      <c r="CD73" s="168"/>
      <c r="CE73" s="168"/>
      <c r="CF73" s="168"/>
      <c r="CG73" s="168"/>
      <c r="CH73" s="168"/>
      <c r="CI73" s="168"/>
      <c r="CJ73" s="168"/>
      <c r="CK73" s="168"/>
      <c r="CL73" s="168"/>
      <c r="CM73" s="168"/>
      <c r="CN73" s="168"/>
      <c r="CO73" s="168"/>
      <c r="CP73" s="168"/>
      <c r="CQ73" s="168"/>
      <c r="CR73" s="168"/>
      <c r="CS73" s="168"/>
      <c r="CT73" s="168"/>
      <c r="CU73" s="168"/>
      <c r="CV73" s="168"/>
      <c r="CW73" s="168"/>
      <c r="CX73" s="168"/>
      <c r="CY73" s="168"/>
      <c r="CZ73" s="168"/>
      <c r="DA73" s="168"/>
      <c r="DB73" s="168"/>
      <c r="DC73" s="168"/>
      <c r="DD73" s="169"/>
    </row>
    <row r="74" spans="1:108" ht="15" customHeight="1">
      <c r="A74" s="32"/>
      <c r="B74" s="165" t="s">
        <v>76</v>
      </c>
      <c r="C74" s="165"/>
      <c r="D74" s="165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  <c r="AL74" s="165"/>
      <c r="AM74" s="165"/>
      <c r="AN74" s="165"/>
      <c r="AO74" s="165"/>
      <c r="AP74" s="165"/>
      <c r="AQ74" s="165"/>
      <c r="AR74" s="165"/>
      <c r="AS74" s="165"/>
      <c r="AT74" s="165"/>
      <c r="AU74" s="165"/>
      <c r="AV74" s="165"/>
      <c r="AW74" s="165"/>
      <c r="AX74" s="165"/>
      <c r="AY74" s="165"/>
      <c r="AZ74" s="165"/>
      <c r="BA74" s="165"/>
      <c r="BB74" s="165"/>
      <c r="BC74" s="165"/>
      <c r="BD74" s="165"/>
      <c r="BE74" s="165"/>
      <c r="BF74" s="165"/>
      <c r="BG74" s="165"/>
      <c r="BH74" s="165"/>
      <c r="BI74" s="165"/>
      <c r="BJ74" s="165"/>
      <c r="BK74" s="165"/>
      <c r="BL74" s="165"/>
      <c r="BM74" s="165"/>
      <c r="BN74" s="165"/>
      <c r="BO74" s="165"/>
      <c r="BP74" s="165"/>
      <c r="BQ74" s="165"/>
      <c r="BR74" s="165"/>
      <c r="BS74" s="165"/>
      <c r="BT74" s="166"/>
      <c r="BU74" s="167"/>
      <c r="BV74" s="168"/>
      <c r="BW74" s="168"/>
      <c r="BX74" s="168"/>
      <c r="BY74" s="168"/>
      <c r="BZ74" s="168"/>
      <c r="CA74" s="168"/>
      <c r="CB74" s="168"/>
      <c r="CC74" s="168"/>
      <c r="CD74" s="168"/>
      <c r="CE74" s="168"/>
      <c r="CF74" s="168"/>
      <c r="CG74" s="168"/>
      <c r="CH74" s="168"/>
      <c r="CI74" s="168"/>
      <c r="CJ74" s="168"/>
      <c r="CK74" s="168"/>
      <c r="CL74" s="168"/>
      <c r="CM74" s="168"/>
      <c r="CN74" s="168"/>
      <c r="CO74" s="168"/>
      <c r="CP74" s="168"/>
      <c r="CQ74" s="168"/>
      <c r="CR74" s="168"/>
      <c r="CS74" s="168"/>
      <c r="CT74" s="168"/>
      <c r="CU74" s="168"/>
      <c r="CV74" s="168"/>
      <c r="CW74" s="168"/>
      <c r="CX74" s="168"/>
      <c r="CY74" s="168"/>
      <c r="CZ74" s="168"/>
      <c r="DA74" s="168"/>
      <c r="DB74" s="168"/>
      <c r="DC74" s="168"/>
      <c r="DD74" s="169"/>
    </row>
    <row r="75" spans="1:108" ht="15" customHeight="1">
      <c r="A75" s="32"/>
      <c r="B75" s="165" t="s">
        <v>77</v>
      </c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  <c r="AL75" s="165"/>
      <c r="AM75" s="165"/>
      <c r="AN75" s="165"/>
      <c r="AO75" s="165"/>
      <c r="AP75" s="165"/>
      <c r="AQ75" s="165"/>
      <c r="AR75" s="165"/>
      <c r="AS75" s="165"/>
      <c r="AT75" s="165"/>
      <c r="AU75" s="165"/>
      <c r="AV75" s="165"/>
      <c r="AW75" s="165"/>
      <c r="AX75" s="165"/>
      <c r="AY75" s="165"/>
      <c r="AZ75" s="165"/>
      <c r="BA75" s="165"/>
      <c r="BB75" s="165"/>
      <c r="BC75" s="165"/>
      <c r="BD75" s="165"/>
      <c r="BE75" s="165"/>
      <c r="BF75" s="165"/>
      <c r="BG75" s="165"/>
      <c r="BH75" s="165"/>
      <c r="BI75" s="165"/>
      <c r="BJ75" s="165"/>
      <c r="BK75" s="165"/>
      <c r="BL75" s="165"/>
      <c r="BM75" s="165"/>
      <c r="BN75" s="165"/>
      <c r="BO75" s="165"/>
      <c r="BP75" s="165"/>
      <c r="BQ75" s="165"/>
      <c r="BR75" s="165"/>
      <c r="BS75" s="165"/>
      <c r="BT75" s="166"/>
      <c r="BU75" s="167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9"/>
    </row>
    <row r="76" spans="1:108" ht="15" customHeight="1">
      <c r="A76" s="32"/>
      <c r="B76" s="165" t="s">
        <v>78</v>
      </c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6"/>
      <c r="BU76" s="167"/>
      <c r="BV76" s="168"/>
      <c r="BW76" s="168"/>
      <c r="BX76" s="168"/>
      <c r="BY76" s="168"/>
      <c r="BZ76" s="168"/>
      <c r="CA76" s="168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8"/>
      <c r="DB76" s="168"/>
      <c r="DC76" s="168"/>
      <c r="DD76" s="169"/>
    </row>
  </sheetData>
  <sheetProtection/>
  <mergeCells count="147"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3:BT43"/>
    <mergeCell ref="BU43:DD43"/>
    <mergeCell ref="BU36:DD36"/>
    <mergeCell ref="B37:BT37"/>
    <mergeCell ref="BU37:DD37"/>
    <mergeCell ref="B38:BT38"/>
    <mergeCell ref="BU38:DD38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36:BT36"/>
    <mergeCell ref="BU27:DD27"/>
    <mergeCell ref="B26:BT26"/>
    <mergeCell ref="BU26:DD26"/>
    <mergeCell ref="B23:BT23"/>
    <mergeCell ref="BU23:DD23"/>
    <mergeCell ref="B24:BT24"/>
    <mergeCell ref="BU24:DD24"/>
    <mergeCell ref="BU29:DD29"/>
    <mergeCell ref="B30:BT30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0"/>
  <sheetViews>
    <sheetView view="pageBreakPreview" zoomScaleSheetLayoutView="100" zoomScalePageLayoutView="0" workbookViewId="0" topLeftCell="A1">
      <selection activeCell="BJ47" sqref="BJ47:BZ47"/>
    </sheetView>
  </sheetViews>
  <sheetFormatPr defaultColWidth="0.875" defaultRowHeight="12.75"/>
  <cols>
    <col min="1" max="1" width="7.625" style="1" customWidth="1"/>
    <col min="2" max="2" width="0.875" style="1" customWidth="1"/>
    <col min="3" max="16384" width="0.875" style="1" customWidth="1"/>
  </cols>
  <sheetData>
    <row r="1" spans="62:67" ht="3" customHeight="1">
      <c r="BJ1" s="50"/>
      <c r="BK1" s="50"/>
      <c r="BL1" s="50"/>
      <c r="BM1" s="51"/>
      <c r="BN1" s="51"/>
      <c r="BO1" s="52"/>
    </row>
    <row r="2" spans="1:108" s="3" customFormat="1" ht="13.5">
      <c r="A2" s="170" t="s">
        <v>108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</row>
    <row r="3" spans="1:10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</row>
    <row r="4" spans="1:108" ht="13.5">
      <c r="A4" s="240" t="s">
        <v>0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2"/>
      <c r="AT4" s="240" t="s">
        <v>93</v>
      </c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2"/>
      <c r="BJ4" s="240" t="s">
        <v>79</v>
      </c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2"/>
      <c r="CA4" s="246" t="s">
        <v>80</v>
      </c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  <c r="CT4" s="238"/>
      <c r="CU4" s="238"/>
      <c r="CV4" s="238"/>
      <c r="CW4" s="238"/>
      <c r="CX4" s="238"/>
      <c r="CY4" s="238"/>
      <c r="CZ4" s="238"/>
      <c r="DA4" s="238"/>
      <c r="DB4" s="238"/>
      <c r="DC4" s="238"/>
      <c r="DD4" s="239"/>
    </row>
    <row r="5" spans="1:108" ht="105.75" customHeight="1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5"/>
      <c r="AT5" s="243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5"/>
      <c r="BJ5" s="243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5"/>
      <c r="CA5" s="238" t="s">
        <v>147</v>
      </c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9"/>
      <c r="CP5" s="238" t="s">
        <v>91</v>
      </c>
      <c r="CQ5" s="238"/>
      <c r="CR5" s="238"/>
      <c r="CS5" s="238"/>
      <c r="CT5" s="238"/>
      <c r="CU5" s="238"/>
      <c r="CV5" s="238"/>
      <c r="CW5" s="238"/>
      <c r="CX5" s="238"/>
      <c r="CY5" s="238"/>
      <c r="CZ5" s="238"/>
      <c r="DA5" s="238"/>
      <c r="DB5" s="238"/>
      <c r="DC5" s="238"/>
      <c r="DD5" s="239"/>
    </row>
    <row r="6" spans="1:108" ht="30" customHeight="1">
      <c r="A6" s="38"/>
      <c r="B6" s="165" t="s">
        <v>46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6"/>
      <c r="AT6" s="208" t="s">
        <v>21</v>
      </c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10"/>
      <c r="BJ6" s="205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7"/>
      <c r="CA6" s="202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4"/>
      <c r="CP6" s="202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4"/>
    </row>
    <row r="7" spans="1:108" s="6" customFormat="1" ht="13.5">
      <c r="A7" s="38"/>
      <c r="B7" s="176" t="s">
        <v>109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7"/>
      <c r="AT7" s="224" t="s">
        <v>21</v>
      </c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6"/>
      <c r="BJ7" s="221">
        <f>BJ9+BJ12</f>
        <v>523779.24</v>
      </c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3"/>
      <c r="CA7" s="235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7"/>
      <c r="CP7" s="235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  <c r="DD7" s="237"/>
    </row>
    <row r="8" spans="1:108" s="6" customFormat="1" ht="13.5">
      <c r="A8" s="38"/>
      <c r="B8" s="165" t="s">
        <v>7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6"/>
      <c r="AT8" s="208" t="s">
        <v>21</v>
      </c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10"/>
      <c r="BJ8" s="205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7"/>
      <c r="CA8" s="202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4"/>
      <c r="CP8" s="202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4"/>
    </row>
    <row r="9" spans="1:108" s="6" customFormat="1" ht="30" customHeight="1">
      <c r="A9" s="38"/>
      <c r="B9" s="165" t="s">
        <v>148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6"/>
      <c r="AT9" s="208" t="s">
        <v>21</v>
      </c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10"/>
      <c r="BJ9" s="205">
        <f>'01.01.21'!G58</f>
        <v>523779.24</v>
      </c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7"/>
      <c r="CA9" s="202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4"/>
      <c r="CP9" s="202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4"/>
    </row>
    <row r="10" spans="1:108" s="6" customFormat="1" ht="13.5">
      <c r="A10" s="38"/>
      <c r="B10" s="165" t="s">
        <v>152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6"/>
      <c r="AT10" s="208" t="s">
        <v>21</v>
      </c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10"/>
      <c r="BJ10" s="205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7"/>
      <c r="CA10" s="202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4"/>
      <c r="CP10" s="202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4"/>
    </row>
    <row r="11" spans="1:108" s="6" customFormat="1" ht="13.5">
      <c r="A11" s="38"/>
      <c r="B11" s="165" t="s">
        <v>99</v>
      </c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6"/>
      <c r="AT11" s="208" t="s">
        <v>21</v>
      </c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10"/>
      <c r="BJ11" s="205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7"/>
      <c r="CA11" s="202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4"/>
      <c r="CP11" s="202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4"/>
    </row>
    <row r="12" spans="1:108" s="6" customFormat="1" ht="122.25" customHeight="1">
      <c r="A12" s="39"/>
      <c r="B12" s="186" t="s">
        <v>149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7"/>
      <c r="AT12" s="227" t="s">
        <v>21</v>
      </c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9"/>
      <c r="BJ12" s="232">
        <f>BJ14</f>
        <v>0</v>
      </c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4"/>
      <c r="CA12" s="211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3"/>
      <c r="CP12" s="211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3"/>
    </row>
    <row r="13" spans="1:108" s="6" customFormat="1" ht="13.5">
      <c r="A13" s="38"/>
      <c r="B13" s="165" t="s">
        <v>7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6"/>
      <c r="AT13" s="208" t="s">
        <v>21</v>
      </c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10"/>
      <c r="BJ13" s="205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7"/>
      <c r="CA13" s="202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4"/>
      <c r="CP13" s="202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4"/>
    </row>
    <row r="14" spans="1:108" s="6" customFormat="1" ht="15" customHeight="1">
      <c r="A14" s="38"/>
      <c r="B14" s="165" t="s">
        <v>210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6"/>
      <c r="AT14" s="208" t="s">
        <v>21</v>
      </c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10"/>
      <c r="BJ14" s="205">
        <f>'01.01.21'!G60</f>
        <v>0</v>
      </c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7"/>
      <c r="CA14" s="202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4"/>
      <c r="CP14" s="202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4"/>
    </row>
    <row r="15" spans="1:108" s="6" customFormat="1" ht="15" customHeight="1">
      <c r="A15" s="38"/>
      <c r="B15" s="165" t="s">
        <v>110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6"/>
      <c r="AT15" s="208" t="s">
        <v>21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10"/>
      <c r="BJ15" s="205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7"/>
      <c r="CA15" s="202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4"/>
      <c r="CP15" s="202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4"/>
    </row>
    <row r="16" spans="1:108" s="6" customFormat="1" ht="30" customHeight="1">
      <c r="A16" s="38"/>
      <c r="B16" s="165" t="s">
        <v>111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6"/>
      <c r="AT16" s="208" t="s">
        <v>21</v>
      </c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10"/>
      <c r="BJ16" s="205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7"/>
      <c r="CA16" s="202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4"/>
      <c r="CP16" s="202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4"/>
    </row>
    <row r="17" spans="1:108" s="6" customFormat="1" ht="13.5">
      <c r="A17" s="38"/>
      <c r="B17" s="165" t="s">
        <v>7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6"/>
      <c r="AT17" s="208" t="s">
        <v>21</v>
      </c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10"/>
      <c r="BJ17" s="205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7"/>
      <c r="CA17" s="202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4"/>
      <c r="CP17" s="202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4"/>
    </row>
    <row r="18" spans="1:108" s="6" customFormat="1" ht="13.5">
      <c r="A18" s="38"/>
      <c r="B18" s="165" t="s">
        <v>153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6"/>
      <c r="AT18" s="208" t="s">
        <v>21</v>
      </c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10"/>
      <c r="BJ18" s="205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7"/>
      <c r="CA18" s="202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4"/>
      <c r="CP18" s="202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4"/>
    </row>
    <row r="19" spans="1:108" s="6" customFormat="1" ht="30" customHeight="1">
      <c r="A19" s="38"/>
      <c r="B19" s="165" t="s">
        <v>47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6"/>
      <c r="AT19" s="208" t="s">
        <v>21</v>
      </c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10"/>
      <c r="BJ19" s="205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7"/>
      <c r="CA19" s="202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4"/>
      <c r="CP19" s="202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4"/>
    </row>
    <row r="20" spans="1:108" s="40" customFormat="1" ht="15" customHeight="1">
      <c r="A20" s="18"/>
      <c r="B20" s="176" t="s">
        <v>112</v>
      </c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7"/>
      <c r="AT20" s="224">
        <v>900</v>
      </c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6"/>
      <c r="BJ20" s="221">
        <f>BJ22+BJ29+BJ44+BJ45</f>
        <v>8633221.84</v>
      </c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3"/>
      <c r="CA20" s="221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7"/>
      <c r="CP20" s="235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7"/>
    </row>
    <row r="21" spans="1:108" s="6" customFormat="1" ht="13.5">
      <c r="A21" s="38"/>
      <c r="B21" s="165" t="s">
        <v>7</v>
      </c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6"/>
      <c r="AT21" s="208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10"/>
      <c r="BJ21" s="205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7"/>
      <c r="CA21" s="202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4"/>
      <c r="CP21" s="202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4"/>
    </row>
    <row r="22" spans="1:108" s="6" customFormat="1" ht="30" customHeight="1">
      <c r="A22" s="38"/>
      <c r="B22" s="165" t="s">
        <v>27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6"/>
      <c r="AT22" s="208">
        <v>210</v>
      </c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10"/>
      <c r="BJ22" s="221">
        <f>BJ24+BJ25+BJ26+BJ27+BJ28</f>
        <v>6761420.73</v>
      </c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3"/>
      <c r="CA22" s="202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4"/>
      <c r="CP22" s="202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4"/>
    </row>
    <row r="23" spans="1:108" s="6" customFormat="1" ht="13.5">
      <c r="A23" s="38"/>
      <c r="B23" s="165" t="s">
        <v>1</v>
      </c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6"/>
      <c r="AT23" s="208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205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7"/>
      <c r="CA23" s="205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4"/>
      <c r="CP23" s="202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4"/>
    </row>
    <row r="24" spans="1:108" s="6" customFormat="1" ht="22.5" customHeight="1">
      <c r="A24" s="38" t="s">
        <v>207</v>
      </c>
      <c r="B24" s="165" t="s">
        <v>28</v>
      </c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6"/>
      <c r="AT24" s="208">
        <v>211</v>
      </c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10"/>
      <c r="BJ24" s="205">
        <f>'01.01.21'!G63</f>
        <v>5079387.130000001</v>
      </c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7"/>
      <c r="CA24" s="202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4"/>
      <c r="CP24" s="202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4"/>
    </row>
    <row r="25" spans="1:108" s="6" customFormat="1" ht="13.5" hidden="1">
      <c r="A25" s="38" t="s">
        <v>208</v>
      </c>
      <c r="B25" s="165" t="s">
        <v>28</v>
      </c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6"/>
      <c r="AT25" s="208">
        <v>211</v>
      </c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10"/>
      <c r="BJ25" s="205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7"/>
      <c r="CA25" s="74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6"/>
      <c r="CP25" s="74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6"/>
    </row>
    <row r="26" spans="1:108" s="6" customFormat="1" ht="22.5" customHeight="1">
      <c r="A26" s="38" t="s">
        <v>207</v>
      </c>
      <c r="B26" s="165" t="s">
        <v>29</v>
      </c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6"/>
      <c r="AT26" s="208">
        <v>212</v>
      </c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10"/>
      <c r="BJ26" s="205">
        <f>'01.01.21'!G64</f>
        <v>150000</v>
      </c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7"/>
      <c r="CA26" s="202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4"/>
      <c r="CP26" s="202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4"/>
    </row>
    <row r="27" spans="1:108" s="6" customFormat="1" ht="22.5" customHeight="1">
      <c r="A27" s="38" t="s">
        <v>207</v>
      </c>
      <c r="B27" s="165" t="s">
        <v>92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6"/>
      <c r="AT27" s="208">
        <v>213</v>
      </c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09"/>
      <c r="BH27" s="209"/>
      <c r="BI27" s="210"/>
      <c r="BJ27" s="205">
        <f>'01.01.21'!G65</f>
        <v>1532033.6</v>
      </c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7"/>
      <c r="CA27" s="202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4"/>
      <c r="CP27" s="202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4"/>
    </row>
    <row r="28" spans="1:108" s="6" customFormat="1" ht="13.5" hidden="1">
      <c r="A28" s="38" t="s">
        <v>208</v>
      </c>
      <c r="B28" s="165" t="s">
        <v>92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6"/>
      <c r="AT28" s="208">
        <v>213</v>
      </c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10"/>
      <c r="BJ28" s="205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7"/>
      <c r="CA28" s="74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6"/>
      <c r="CP28" s="74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</row>
    <row r="29" spans="1:108" s="6" customFormat="1" ht="15" customHeight="1">
      <c r="A29" s="38"/>
      <c r="B29" s="165" t="s">
        <v>30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6"/>
      <c r="AT29" s="208">
        <v>220</v>
      </c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10"/>
      <c r="BJ29" s="221">
        <f>BJ31+BJ32+BJ33+BJ35+BJ36</f>
        <v>1488871</v>
      </c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3"/>
      <c r="CA29" s="202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4"/>
      <c r="CP29" s="202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4"/>
    </row>
    <row r="30" spans="1:108" s="6" customFormat="1" ht="13.5">
      <c r="A30" s="38"/>
      <c r="B30" s="165" t="s">
        <v>1</v>
      </c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6"/>
      <c r="AT30" s="208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10"/>
      <c r="BJ30" s="205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7"/>
      <c r="CA30" s="202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4"/>
      <c r="CP30" s="202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4"/>
    </row>
    <row r="31" spans="1:108" s="6" customFormat="1" ht="15" customHeight="1">
      <c r="A31" s="38" t="s">
        <v>207</v>
      </c>
      <c r="B31" s="165" t="s">
        <v>113</v>
      </c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6"/>
      <c r="AT31" s="208">
        <v>221</v>
      </c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10"/>
      <c r="BJ31" s="205">
        <f>'01.01.21'!G66</f>
        <v>50000</v>
      </c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7"/>
      <c r="CA31" s="202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4"/>
      <c r="CP31" s="202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4"/>
    </row>
    <row r="32" spans="1:108" s="6" customFormat="1" ht="15" customHeight="1">
      <c r="A32" s="38" t="s">
        <v>207</v>
      </c>
      <c r="B32" s="165" t="s">
        <v>114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6"/>
      <c r="AT32" s="208">
        <v>222</v>
      </c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10"/>
      <c r="BJ32" s="205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7"/>
      <c r="CA32" s="202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4"/>
      <c r="CP32" s="202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4"/>
    </row>
    <row r="33" spans="1:108" s="6" customFormat="1" ht="15" customHeight="1">
      <c r="A33" s="38" t="s">
        <v>207</v>
      </c>
      <c r="B33" s="165" t="s">
        <v>115</v>
      </c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6"/>
      <c r="AT33" s="208">
        <v>223</v>
      </c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10"/>
      <c r="BJ33" s="205">
        <f>'01.01.21'!G68+'01.01.21'!G69</f>
        <v>1428871</v>
      </c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7"/>
      <c r="CA33" s="202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4"/>
      <c r="CP33" s="202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4"/>
    </row>
    <row r="34" spans="1:108" s="6" customFormat="1" ht="30" customHeight="1">
      <c r="A34" s="38" t="s">
        <v>207</v>
      </c>
      <c r="B34" s="165" t="s">
        <v>116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6"/>
      <c r="AT34" s="208">
        <v>224</v>
      </c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10"/>
      <c r="BJ34" s="205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7"/>
      <c r="CA34" s="202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4"/>
      <c r="CP34" s="202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4"/>
    </row>
    <row r="35" spans="1:108" s="6" customFormat="1" ht="30" customHeight="1">
      <c r="A35" s="38" t="s">
        <v>207</v>
      </c>
      <c r="B35" s="165" t="s">
        <v>117</v>
      </c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6"/>
      <c r="AT35" s="208">
        <v>225</v>
      </c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10"/>
      <c r="BJ35" s="205">
        <f>'01.01.21'!G70</f>
        <v>10000</v>
      </c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7"/>
      <c r="CA35" s="202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4"/>
      <c r="CP35" s="202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4"/>
    </row>
    <row r="36" spans="1:108" s="6" customFormat="1" ht="15" customHeight="1">
      <c r="A36" s="38" t="s">
        <v>207</v>
      </c>
      <c r="B36" s="165" t="s">
        <v>118</v>
      </c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6"/>
      <c r="AT36" s="208">
        <v>226</v>
      </c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10"/>
      <c r="BJ36" s="205">
        <f>'01.01.21'!G71</f>
        <v>0</v>
      </c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7"/>
      <c r="CA36" s="202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4"/>
      <c r="CP36" s="202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4"/>
    </row>
    <row r="37" spans="1:108" s="6" customFormat="1" ht="30" customHeight="1">
      <c r="A37" s="38"/>
      <c r="B37" s="165" t="s">
        <v>31</v>
      </c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6"/>
      <c r="AT37" s="208">
        <v>240</v>
      </c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10"/>
      <c r="BJ37" s="205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  <c r="BZ37" s="207"/>
      <c r="CA37" s="202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4"/>
      <c r="CP37" s="202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4"/>
    </row>
    <row r="38" spans="1:108" s="6" customFormat="1" ht="14.25" customHeight="1">
      <c r="A38" s="38"/>
      <c r="B38" s="165" t="s">
        <v>1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6"/>
      <c r="AT38" s="208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10"/>
      <c r="BJ38" s="205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  <c r="BZ38" s="207"/>
      <c r="CA38" s="202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4"/>
      <c r="CP38" s="202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4"/>
    </row>
    <row r="39" spans="1:108" s="6" customFormat="1" ht="45" customHeight="1" hidden="1">
      <c r="A39" s="38"/>
      <c r="B39" s="165" t="s">
        <v>50</v>
      </c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6"/>
      <c r="AT39" s="208">
        <v>241</v>
      </c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10"/>
      <c r="BJ39" s="205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7"/>
      <c r="CA39" s="202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4"/>
      <c r="CP39" s="202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4"/>
    </row>
    <row r="40" spans="1:108" s="6" customFormat="1" ht="13.5" hidden="1">
      <c r="A40" s="38"/>
      <c r="B40" s="165" t="s">
        <v>48</v>
      </c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6"/>
      <c r="AT40" s="208">
        <v>260</v>
      </c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10"/>
      <c r="BJ40" s="205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7"/>
      <c r="CA40" s="202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4"/>
      <c r="CP40" s="202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4"/>
    </row>
    <row r="41" spans="1:108" s="6" customFormat="1" ht="14.25" customHeight="1" hidden="1">
      <c r="A41" s="38"/>
      <c r="B41" s="165" t="s">
        <v>1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6"/>
      <c r="AT41" s="208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10"/>
      <c r="BJ41" s="205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  <c r="BZ41" s="207"/>
      <c r="CA41" s="202"/>
      <c r="CB41" s="203"/>
      <c r="CC41" s="203"/>
      <c r="CD41" s="203"/>
      <c r="CE41" s="203"/>
      <c r="CF41" s="203"/>
      <c r="CG41" s="203"/>
      <c r="CH41" s="203"/>
      <c r="CI41" s="203"/>
      <c r="CJ41" s="203"/>
      <c r="CK41" s="203"/>
      <c r="CL41" s="203"/>
      <c r="CM41" s="203"/>
      <c r="CN41" s="203"/>
      <c r="CO41" s="204"/>
      <c r="CP41" s="202"/>
      <c r="CQ41" s="203"/>
      <c r="CR41" s="203"/>
      <c r="CS41" s="203"/>
      <c r="CT41" s="203"/>
      <c r="CU41" s="203"/>
      <c r="CV41" s="203"/>
      <c r="CW41" s="203"/>
      <c r="CX41" s="203"/>
      <c r="CY41" s="203"/>
      <c r="CZ41" s="203"/>
      <c r="DA41" s="203"/>
      <c r="DB41" s="203"/>
      <c r="DC41" s="203"/>
      <c r="DD41" s="204"/>
    </row>
    <row r="42" spans="1:108" s="6" customFormat="1" ht="30" customHeight="1" hidden="1">
      <c r="A42" s="38"/>
      <c r="B42" s="165" t="s">
        <v>119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6"/>
      <c r="AT42" s="208">
        <v>262</v>
      </c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10"/>
      <c r="BJ42" s="205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  <c r="BZ42" s="207"/>
      <c r="CA42" s="202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4"/>
      <c r="CP42" s="202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4"/>
    </row>
    <row r="43" spans="1:108" s="6" customFormat="1" ht="45" customHeight="1" hidden="1">
      <c r="A43" s="38"/>
      <c r="B43" s="165" t="s">
        <v>120</v>
      </c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6"/>
      <c r="AT43" s="208">
        <v>263</v>
      </c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10"/>
      <c r="BJ43" s="205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  <c r="BZ43" s="207"/>
      <c r="CA43" s="202"/>
      <c r="CB43" s="203"/>
      <c r="CC43" s="203"/>
      <c r="CD43" s="203"/>
      <c r="CE43" s="203"/>
      <c r="CF43" s="203"/>
      <c r="CG43" s="203"/>
      <c r="CH43" s="203"/>
      <c r="CI43" s="203"/>
      <c r="CJ43" s="203"/>
      <c r="CK43" s="203"/>
      <c r="CL43" s="203"/>
      <c r="CM43" s="203"/>
      <c r="CN43" s="203"/>
      <c r="CO43" s="204"/>
      <c r="CP43" s="202"/>
      <c r="CQ43" s="203"/>
      <c r="CR43" s="203"/>
      <c r="CS43" s="203"/>
      <c r="CT43" s="203"/>
      <c r="CU43" s="203"/>
      <c r="CV43" s="203"/>
      <c r="CW43" s="203"/>
      <c r="CX43" s="203"/>
      <c r="CY43" s="203"/>
      <c r="CZ43" s="203"/>
      <c r="DA43" s="203"/>
      <c r="DB43" s="203"/>
      <c r="DC43" s="203"/>
      <c r="DD43" s="204"/>
    </row>
    <row r="44" spans="1:108" s="6" customFormat="1" ht="13.5">
      <c r="A44" s="38" t="s">
        <v>207</v>
      </c>
      <c r="B44" s="165" t="s">
        <v>49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6"/>
      <c r="AT44" s="208">
        <v>290</v>
      </c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  <c r="BH44" s="209"/>
      <c r="BI44" s="210"/>
      <c r="BJ44" s="205">
        <f>'01.01.21'!G72+'01.01.21'!G73+'01.01.21'!G74+'01.01.21'!G75</f>
        <v>0</v>
      </c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7"/>
      <c r="CA44" s="202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4"/>
      <c r="CP44" s="202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4"/>
    </row>
    <row r="45" spans="1:108" s="6" customFormat="1" ht="30" customHeight="1">
      <c r="A45" s="38"/>
      <c r="B45" s="165" t="s">
        <v>22</v>
      </c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6"/>
      <c r="AT45" s="208">
        <v>300</v>
      </c>
      <c r="AU45" s="209"/>
      <c r="AV45" s="209"/>
      <c r="AW45" s="209"/>
      <c r="AX45" s="209"/>
      <c r="AY45" s="209"/>
      <c r="AZ45" s="209"/>
      <c r="BA45" s="209"/>
      <c r="BB45" s="209"/>
      <c r="BC45" s="209"/>
      <c r="BD45" s="209"/>
      <c r="BE45" s="209"/>
      <c r="BF45" s="209"/>
      <c r="BG45" s="209"/>
      <c r="BH45" s="209"/>
      <c r="BI45" s="210"/>
      <c r="BJ45" s="221">
        <f>BJ47+BJ48+BJ51</f>
        <v>382930.11</v>
      </c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3"/>
      <c r="CA45" s="202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4"/>
      <c r="CP45" s="202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4"/>
    </row>
    <row r="46" spans="1:108" s="6" customFormat="1" ht="14.25" customHeight="1">
      <c r="A46" s="38"/>
      <c r="B46" s="165" t="s">
        <v>1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6"/>
      <c r="AT46" s="208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10"/>
      <c r="BJ46" s="205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  <c r="BZ46" s="207"/>
      <c r="CA46" s="202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4"/>
      <c r="CP46" s="202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4"/>
    </row>
    <row r="47" spans="1:108" s="6" customFormat="1" ht="13.5">
      <c r="A47" s="38" t="s">
        <v>207</v>
      </c>
      <c r="B47" s="165" t="s">
        <v>126</v>
      </c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6"/>
      <c r="AT47" s="208">
        <v>310</v>
      </c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10"/>
      <c r="BJ47" s="205">
        <f>'01.01.21'!G76</f>
        <v>359150.87</v>
      </c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  <c r="BZ47" s="207"/>
      <c r="CA47" s="202"/>
      <c r="CB47" s="203"/>
      <c r="CC47" s="203"/>
      <c r="CD47" s="203"/>
      <c r="CE47" s="203"/>
      <c r="CF47" s="203"/>
      <c r="CG47" s="203"/>
      <c r="CH47" s="203"/>
      <c r="CI47" s="203"/>
      <c r="CJ47" s="203"/>
      <c r="CK47" s="203"/>
      <c r="CL47" s="203"/>
      <c r="CM47" s="203"/>
      <c r="CN47" s="203"/>
      <c r="CO47" s="204"/>
      <c r="CP47" s="202"/>
      <c r="CQ47" s="203"/>
      <c r="CR47" s="203"/>
      <c r="CS47" s="203"/>
      <c r="CT47" s="203"/>
      <c r="CU47" s="203"/>
      <c r="CV47" s="203"/>
      <c r="CW47" s="203"/>
      <c r="CX47" s="203"/>
      <c r="CY47" s="203"/>
      <c r="CZ47" s="203"/>
      <c r="DA47" s="203"/>
      <c r="DB47" s="203"/>
      <c r="DC47" s="203"/>
      <c r="DD47" s="204"/>
    </row>
    <row r="48" spans="1:108" s="6" customFormat="1" ht="13.5" hidden="1">
      <c r="A48" s="38" t="s">
        <v>208</v>
      </c>
      <c r="B48" s="165" t="s">
        <v>206</v>
      </c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65"/>
      <c r="AM48" s="165"/>
      <c r="AN48" s="165"/>
      <c r="AO48" s="165"/>
      <c r="AP48" s="165"/>
      <c r="AQ48" s="165"/>
      <c r="AR48" s="165"/>
      <c r="AS48" s="166"/>
      <c r="AT48" s="208">
        <v>310</v>
      </c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10"/>
      <c r="BJ48" s="205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  <c r="BZ48" s="207"/>
      <c r="CA48" s="74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6"/>
      <c r="CP48" s="74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6"/>
    </row>
    <row r="49" spans="1:108" s="6" customFormat="1" ht="30" customHeight="1" hidden="1">
      <c r="A49" s="38"/>
      <c r="B49" s="165" t="s">
        <v>127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6"/>
      <c r="AT49" s="208">
        <v>320</v>
      </c>
      <c r="AU49" s="209"/>
      <c r="AV49" s="209"/>
      <c r="AW49" s="209"/>
      <c r="AX49" s="209"/>
      <c r="AY49" s="209"/>
      <c r="AZ49" s="209"/>
      <c r="BA49" s="209"/>
      <c r="BB49" s="209"/>
      <c r="BC49" s="209"/>
      <c r="BD49" s="209"/>
      <c r="BE49" s="209"/>
      <c r="BF49" s="209"/>
      <c r="BG49" s="209"/>
      <c r="BH49" s="209"/>
      <c r="BI49" s="210"/>
      <c r="BJ49" s="205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  <c r="BZ49" s="207"/>
      <c r="CA49" s="202"/>
      <c r="CB49" s="203"/>
      <c r="CC49" s="203"/>
      <c r="CD49" s="203"/>
      <c r="CE49" s="203"/>
      <c r="CF49" s="203"/>
      <c r="CG49" s="203"/>
      <c r="CH49" s="203"/>
      <c r="CI49" s="203"/>
      <c r="CJ49" s="203"/>
      <c r="CK49" s="203"/>
      <c r="CL49" s="203"/>
      <c r="CM49" s="203"/>
      <c r="CN49" s="203"/>
      <c r="CO49" s="204"/>
      <c r="CP49" s="202"/>
      <c r="CQ49" s="203"/>
      <c r="CR49" s="203"/>
      <c r="CS49" s="203"/>
      <c r="CT49" s="203"/>
      <c r="CU49" s="203"/>
      <c r="CV49" s="203"/>
      <c r="CW49" s="203"/>
      <c r="CX49" s="203"/>
      <c r="CY49" s="203"/>
      <c r="CZ49" s="203"/>
      <c r="DA49" s="203"/>
      <c r="DB49" s="203"/>
      <c r="DC49" s="203"/>
      <c r="DD49" s="204"/>
    </row>
    <row r="50" spans="1:108" s="6" customFormat="1" ht="30" customHeight="1" hidden="1">
      <c r="A50" s="38"/>
      <c r="B50" s="165" t="s">
        <v>128</v>
      </c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  <c r="AL50" s="165"/>
      <c r="AM50" s="165"/>
      <c r="AN50" s="165"/>
      <c r="AO50" s="165"/>
      <c r="AP50" s="165"/>
      <c r="AQ50" s="165"/>
      <c r="AR50" s="165"/>
      <c r="AS50" s="166"/>
      <c r="AT50" s="208">
        <v>330</v>
      </c>
      <c r="AU50" s="209"/>
      <c r="AV50" s="209"/>
      <c r="AW50" s="209"/>
      <c r="AX50" s="209"/>
      <c r="AY50" s="209"/>
      <c r="AZ50" s="209"/>
      <c r="BA50" s="209"/>
      <c r="BB50" s="209"/>
      <c r="BC50" s="209"/>
      <c r="BD50" s="209"/>
      <c r="BE50" s="209"/>
      <c r="BF50" s="209"/>
      <c r="BG50" s="209"/>
      <c r="BH50" s="209"/>
      <c r="BI50" s="210"/>
      <c r="BJ50" s="205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7"/>
      <c r="CA50" s="202"/>
      <c r="CB50" s="203"/>
      <c r="CC50" s="203"/>
      <c r="CD50" s="203"/>
      <c r="CE50" s="203"/>
      <c r="CF50" s="203"/>
      <c r="CG50" s="203"/>
      <c r="CH50" s="203"/>
      <c r="CI50" s="203"/>
      <c r="CJ50" s="203"/>
      <c r="CK50" s="203"/>
      <c r="CL50" s="203"/>
      <c r="CM50" s="203"/>
      <c r="CN50" s="203"/>
      <c r="CO50" s="204"/>
      <c r="CP50" s="202"/>
      <c r="CQ50" s="203"/>
      <c r="CR50" s="203"/>
      <c r="CS50" s="203"/>
      <c r="CT50" s="203"/>
      <c r="CU50" s="203"/>
      <c r="CV50" s="203"/>
      <c r="CW50" s="203"/>
      <c r="CX50" s="203"/>
      <c r="CY50" s="203"/>
      <c r="CZ50" s="203"/>
      <c r="DA50" s="203"/>
      <c r="DB50" s="203"/>
      <c r="DC50" s="203"/>
      <c r="DD50" s="204"/>
    </row>
    <row r="51" spans="1:108" s="6" customFormat="1" ht="30" customHeight="1">
      <c r="A51" s="38" t="s">
        <v>207</v>
      </c>
      <c r="B51" s="165" t="s">
        <v>129</v>
      </c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  <c r="AL51" s="165"/>
      <c r="AM51" s="165"/>
      <c r="AN51" s="165"/>
      <c r="AO51" s="165"/>
      <c r="AP51" s="165"/>
      <c r="AQ51" s="165"/>
      <c r="AR51" s="165"/>
      <c r="AS51" s="166"/>
      <c r="AT51" s="208" t="s">
        <v>254</v>
      </c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10"/>
      <c r="BJ51" s="205">
        <f>'01.01.21'!G77</f>
        <v>23779.24</v>
      </c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7"/>
      <c r="CA51" s="202"/>
      <c r="CB51" s="203"/>
      <c r="CC51" s="203"/>
      <c r="CD51" s="203"/>
      <c r="CE51" s="203"/>
      <c r="CF51" s="203"/>
      <c r="CG51" s="203"/>
      <c r="CH51" s="203"/>
      <c r="CI51" s="203"/>
      <c r="CJ51" s="203"/>
      <c r="CK51" s="203"/>
      <c r="CL51" s="203"/>
      <c r="CM51" s="203"/>
      <c r="CN51" s="203"/>
      <c r="CO51" s="204"/>
      <c r="CP51" s="202"/>
      <c r="CQ51" s="203"/>
      <c r="CR51" s="203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4"/>
    </row>
    <row r="52" spans="1:108" s="6" customFormat="1" ht="13.5">
      <c r="A52" s="38"/>
      <c r="B52" s="165" t="s">
        <v>94</v>
      </c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6"/>
      <c r="AT52" s="208">
        <v>500</v>
      </c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10"/>
      <c r="BJ52" s="205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7"/>
      <c r="CA52" s="202"/>
      <c r="CB52" s="203"/>
      <c r="CC52" s="203"/>
      <c r="CD52" s="203"/>
      <c r="CE52" s="203"/>
      <c r="CF52" s="203"/>
      <c r="CG52" s="203"/>
      <c r="CH52" s="203"/>
      <c r="CI52" s="203"/>
      <c r="CJ52" s="203"/>
      <c r="CK52" s="203"/>
      <c r="CL52" s="203"/>
      <c r="CM52" s="203"/>
      <c r="CN52" s="203"/>
      <c r="CO52" s="204"/>
      <c r="CP52" s="202"/>
      <c r="CQ52" s="203"/>
      <c r="CR52" s="203"/>
      <c r="CS52" s="203"/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4"/>
    </row>
    <row r="53" spans="1:108" s="6" customFormat="1" ht="14.25" customHeight="1">
      <c r="A53" s="38"/>
      <c r="B53" s="165" t="s">
        <v>1</v>
      </c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6"/>
      <c r="AT53" s="208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10"/>
      <c r="BJ53" s="205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7"/>
      <c r="CA53" s="202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4"/>
      <c r="CP53" s="202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4"/>
    </row>
    <row r="54" spans="1:108" s="6" customFormat="1" ht="45" customHeight="1">
      <c r="A54" s="38"/>
      <c r="B54" s="165" t="s">
        <v>121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6"/>
      <c r="AT54" s="208">
        <v>520</v>
      </c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10"/>
      <c r="BJ54" s="205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7"/>
      <c r="CA54" s="202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4"/>
      <c r="CP54" s="202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4"/>
    </row>
    <row r="55" spans="1:108" s="6" customFormat="1" ht="30" customHeight="1">
      <c r="A55" s="38"/>
      <c r="B55" s="165" t="s">
        <v>122</v>
      </c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5"/>
      <c r="AQ55" s="165"/>
      <c r="AR55" s="165"/>
      <c r="AS55" s="166"/>
      <c r="AT55" s="208">
        <v>530</v>
      </c>
      <c r="AU55" s="209"/>
      <c r="AV55" s="209"/>
      <c r="AW55" s="209"/>
      <c r="AX55" s="209"/>
      <c r="AY55" s="209"/>
      <c r="AZ55" s="209"/>
      <c r="BA55" s="209"/>
      <c r="BB55" s="209"/>
      <c r="BC55" s="209"/>
      <c r="BD55" s="209"/>
      <c r="BE55" s="209"/>
      <c r="BF55" s="209"/>
      <c r="BG55" s="209"/>
      <c r="BH55" s="209"/>
      <c r="BI55" s="210"/>
      <c r="BJ55" s="205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7"/>
      <c r="CA55" s="202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4"/>
      <c r="CP55" s="202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4"/>
    </row>
    <row r="56" spans="1:108" s="6" customFormat="1" ht="15" customHeight="1">
      <c r="A56" s="38"/>
      <c r="B56" s="230" t="s">
        <v>23</v>
      </c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230"/>
      <c r="Z56" s="230"/>
      <c r="AA56" s="230"/>
      <c r="AB56" s="230"/>
      <c r="AC56" s="230"/>
      <c r="AD56" s="230"/>
      <c r="AE56" s="230"/>
      <c r="AF56" s="230"/>
      <c r="AG56" s="230"/>
      <c r="AH56" s="230"/>
      <c r="AI56" s="230"/>
      <c r="AJ56" s="230"/>
      <c r="AK56" s="230"/>
      <c r="AL56" s="230"/>
      <c r="AM56" s="230"/>
      <c r="AN56" s="230"/>
      <c r="AO56" s="230"/>
      <c r="AP56" s="230"/>
      <c r="AQ56" s="230"/>
      <c r="AR56" s="230"/>
      <c r="AS56" s="231"/>
      <c r="AT56" s="208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09"/>
      <c r="BI56" s="210"/>
      <c r="BJ56" s="205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7"/>
      <c r="CA56" s="202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4"/>
      <c r="CP56" s="202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4"/>
    </row>
    <row r="57" spans="1:108" s="6" customFormat="1" ht="13.5">
      <c r="A57" s="38"/>
      <c r="B57" s="165" t="s">
        <v>24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  <c r="AL57" s="165"/>
      <c r="AM57" s="165"/>
      <c r="AN57" s="165"/>
      <c r="AO57" s="165"/>
      <c r="AP57" s="165"/>
      <c r="AQ57" s="165"/>
      <c r="AR57" s="165"/>
      <c r="AS57" s="166"/>
      <c r="AT57" s="208" t="s">
        <v>21</v>
      </c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09"/>
      <c r="BH57" s="209"/>
      <c r="BI57" s="210"/>
      <c r="BJ57" s="205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7"/>
      <c r="CA57" s="202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4"/>
      <c r="CP57" s="202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4"/>
    </row>
    <row r="58" ht="12" customHeight="1"/>
    <row r="59" spans="1:56" ht="14.25" customHeight="1">
      <c r="A59" s="6" t="s">
        <v>150</v>
      </c>
      <c r="B59" s="6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</row>
    <row r="60" spans="1:108" ht="14.25" customHeight="1">
      <c r="A60" s="6" t="s">
        <v>100</v>
      </c>
      <c r="B60" s="6"/>
      <c r="BE60" s="215"/>
      <c r="BF60" s="215"/>
      <c r="BG60" s="215"/>
      <c r="BH60" s="215"/>
      <c r="BI60" s="215"/>
      <c r="BJ60" s="215"/>
      <c r="BK60" s="215"/>
      <c r="BL60" s="215"/>
      <c r="BM60" s="215"/>
      <c r="BN60" s="215"/>
      <c r="BO60" s="215"/>
      <c r="BP60" s="215"/>
      <c r="BQ60" s="215"/>
      <c r="BR60" s="215"/>
      <c r="BS60" s="215"/>
      <c r="BT60" s="215"/>
      <c r="BU60" s="215"/>
      <c r="BV60" s="215"/>
      <c r="BW60" s="215"/>
      <c r="BX60" s="215"/>
      <c r="CA60" s="215" t="s">
        <v>161</v>
      </c>
      <c r="CB60" s="215"/>
      <c r="CC60" s="215"/>
      <c r="CD60" s="215"/>
      <c r="CE60" s="215"/>
      <c r="CF60" s="215"/>
      <c r="CG60" s="215"/>
      <c r="CH60" s="215"/>
      <c r="CI60" s="215"/>
      <c r="CJ60" s="215"/>
      <c r="CK60" s="215"/>
      <c r="CL60" s="215"/>
      <c r="CM60" s="215"/>
      <c r="CN60" s="215"/>
      <c r="CO60" s="215"/>
      <c r="CP60" s="215"/>
      <c r="CQ60" s="215"/>
      <c r="CR60" s="215"/>
      <c r="CS60" s="215"/>
      <c r="CT60" s="215"/>
      <c r="CU60" s="215"/>
      <c r="CV60" s="215"/>
      <c r="CW60" s="215"/>
      <c r="CX60" s="215"/>
      <c r="CY60" s="215"/>
      <c r="CZ60" s="215"/>
      <c r="DA60" s="215"/>
      <c r="DB60" s="215"/>
      <c r="DC60" s="215"/>
      <c r="DD60" s="215"/>
    </row>
    <row r="61" spans="1:108" s="2" customFormat="1" ht="12">
      <c r="A61" s="41"/>
      <c r="B61" s="41"/>
      <c r="BE61" s="214" t="s">
        <v>13</v>
      </c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CA61" s="214" t="s">
        <v>14</v>
      </c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</row>
    <row r="62" spans="1:108" ht="14.25" customHeight="1">
      <c r="A62" s="6" t="s">
        <v>151</v>
      </c>
      <c r="B62" s="6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</row>
    <row r="63" spans="1:108" ht="14.25" customHeight="1">
      <c r="A63" s="6" t="s">
        <v>123</v>
      </c>
      <c r="B63" s="6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</row>
    <row r="64" spans="1:108" ht="14.25" customHeight="1">
      <c r="A64" s="6" t="s">
        <v>124</v>
      </c>
      <c r="B64" s="6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215"/>
      <c r="CA64" s="216" t="s">
        <v>252</v>
      </c>
      <c r="CB64" s="216"/>
      <c r="CC64" s="216"/>
      <c r="CD64" s="216"/>
      <c r="CE64" s="216"/>
      <c r="CF64" s="216"/>
      <c r="CG64" s="216"/>
      <c r="CH64" s="216"/>
      <c r="CI64" s="216"/>
      <c r="CJ64" s="216"/>
      <c r="CK64" s="216"/>
      <c r="CL64" s="216"/>
      <c r="CM64" s="216"/>
      <c r="CN64" s="216"/>
      <c r="CO64" s="216"/>
      <c r="CP64" s="216"/>
      <c r="CQ64" s="216"/>
      <c r="CR64" s="216"/>
      <c r="CS64" s="216"/>
      <c r="CT64" s="216"/>
      <c r="CU64" s="216"/>
      <c r="CV64" s="216"/>
      <c r="CW64" s="216"/>
      <c r="CX64" s="216"/>
      <c r="CY64" s="216"/>
      <c r="CZ64" s="216"/>
      <c r="DA64" s="216"/>
      <c r="DB64" s="216"/>
      <c r="DC64" s="216"/>
      <c r="DD64" s="216"/>
    </row>
    <row r="65" spans="1:108" s="2" customFormat="1" ht="15.75" customHeight="1">
      <c r="A65" s="41"/>
      <c r="B65" s="41"/>
      <c r="BE65" s="214" t="s">
        <v>13</v>
      </c>
      <c r="BF65" s="214"/>
      <c r="BG65" s="214"/>
      <c r="BH65" s="214"/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CA65" s="214" t="s">
        <v>14</v>
      </c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</row>
    <row r="66" spans="1:108" s="46" customFormat="1" ht="14.25" customHeight="1">
      <c r="A66" s="45" t="s">
        <v>87</v>
      </c>
      <c r="B66" s="45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CA66" s="216" t="s">
        <v>252</v>
      </c>
      <c r="CB66" s="216"/>
      <c r="CC66" s="216"/>
      <c r="CD66" s="216"/>
      <c r="CE66" s="216"/>
      <c r="CF66" s="216"/>
      <c r="CG66" s="216"/>
      <c r="CH66" s="216"/>
      <c r="CI66" s="216"/>
      <c r="CJ66" s="216"/>
      <c r="CK66" s="216"/>
      <c r="CL66" s="216"/>
      <c r="CM66" s="216"/>
      <c r="CN66" s="216"/>
      <c r="CO66" s="216"/>
      <c r="CP66" s="216"/>
      <c r="CQ66" s="216"/>
      <c r="CR66" s="216"/>
      <c r="CS66" s="216"/>
      <c r="CT66" s="216"/>
      <c r="CU66" s="216"/>
      <c r="CV66" s="216"/>
      <c r="CW66" s="216"/>
      <c r="CX66" s="216"/>
      <c r="CY66" s="216"/>
      <c r="CZ66" s="216"/>
      <c r="DA66" s="216"/>
      <c r="DB66" s="216"/>
      <c r="DC66" s="216"/>
      <c r="DD66" s="216"/>
    </row>
    <row r="67" spans="1:108" s="2" customFormat="1" ht="13.5" customHeight="1">
      <c r="A67" s="41"/>
      <c r="B67" s="41"/>
      <c r="BE67" s="214" t="s">
        <v>13</v>
      </c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CA67" s="214" t="s">
        <v>14</v>
      </c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</row>
    <row r="68" spans="1:35" s="46" customFormat="1" ht="12" customHeight="1">
      <c r="A68" s="45" t="s">
        <v>88</v>
      </c>
      <c r="B68" s="45"/>
      <c r="G68" s="220" t="s">
        <v>160</v>
      </c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="46" customFormat="1" ht="15" customHeight="1"/>
    <row r="70" spans="2:36" s="46" customFormat="1" ht="12" customHeight="1">
      <c r="B70" s="47" t="s">
        <v>2</v>
      </c>
      <c r="C70" s="217" t="s">
        <v>266</v>
      </c>
      <c r="D70" s="217"/>
      <c r="E70" s="217"/>
      <c r="F70" s="217"/>
      <c r="G70" s="46" t="s">
        <v>2</v>
      </c>
      <c r="J70" s="217" t="s">
        <v>257</v>
      </c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8">
        <v>20</v>
      </c>
      <c r="AC70" s="218"/>
      <c r="AD70" s="218"/>
      <c r="AE70" s="218"/>
      <c r="AF70" s="219" t="s">
        <v>270</v>
      </c>
      <c r="AG70" s="219"/>
      <c r="AH70" s="219"/>
      <c r="AI70" s="219"/>
      <c r="AJ70" s="46" t="s">
        <v>3</v>
      </c>
    </row>
    <row r="71" s="46" customFormat="1" ht="3" customHeight="1"/>
  </sheetData>
  <sheetProtection/>
  <mergeCells count="278">
    <mergeCell ref="B54:AS54"/>
    <mergeCell ref="AT54:BI54"/>
    <mergeCell ref="CA54:CO54"/>
    <mergeCell ref="B55:AS55"/>
    <mergeCell ref="AT55:BI55"/>
    <mergeCell ref="BJ55:BZ55"/>
    <mergeCell ref="CA55:CO55"/>
    <mergeCell ref="BJ54:BZ54"/>
    <mergeCell ref="AT53:BI53"/>
    <mergeCell ref="BJ53:BZ53"/>
    <mergeCell ref="CA53:CO53"/>
    <mergeCell ref="A2:DD2"/>
    <mergeCell ref="B16:AS16"/>
    <mergeCell ref="CP53:DD53"/>
    <mergeCell ref="B49:AS49"/>
    <mergeCell ref="AT49:BI49"/>
    <mergeCell ref="BJ49:BZ49"/>
    <mergeCell ref="B50:AS50"/>
    <mergeCell ref="AT50:BI50"/>
    <mergeCell ref="BJ50:BZ50"/>
    <mergeCell ref="B52:AS52"/>
    <mergeCell ref="AT52:BI52"/>
    <mergeCell ref="BJ51:BZ51"/>
    <mergeCell ref="AT51:BI51"/>
    <mergeCell ref="B53:AS53"/>
    <mergeCell ref="CA50:CO50"/>
    <mergeCell ref="BJ46:BZ46"/>
    <mergeCell ref="BJ47:BZ47"/>
    <mergeCell ref="CA49:CO49"/>
    <mergeCell ref="B47:AS47"/>
    <mergeCell ref="AT47:BI47"/>
    <mergeCell ref="CA47:CO47"/>
    <mergeCell ref="B51:AS51"/>
    <mergeCell ref="BJ52:BZ52"/>
    <mergeCell ref="CP18:DD18"/>
    <mergeCell ref="CA19:CO19"/>
    <mergeCell ref="CA26:CO26"/>
    <mergeCell ref="CA23:CO23"/>
    <mergeCell ref="CP19:DD19"/>
    <mergeCell ref="CP20:DD20"/>
    <mergeCell ref="CA24:CO24"/>
    <mergeCell ref="CA18:CO18"/>
    <mergeCell ref="CP44:DD44"/>
    <mergeCell ref="CP37:DD37"/>
    <mergeCell ref="CP21:DD21"/>
    <mergeCell ref="CP22:DD22"/>
    <mergeCell ref="CP27:DD27"/>
    <mergeCell ref="CP29:DD29"/>
    <mergeCell ref="CP35:DD35"/>
    <mergeCell ref="CP33:DD33"/>
    <mergeCell ref="CP26:DD26"/>
    <mergeCell ref="CP34:DD34"/>
    <mergeCell ref="CP47:DD47"/>
    <mergeCell ref="BJ38:BZ38"/>
    <mergeCell ref="CA20:CO20"/>
    <mergeCell ref="CP56:DD56"/>
    <mergeCell ref="CP43:DD43"/>
    <mergeCell ref="CP42:DD42"/>
    <mergeCell ref="CP38:DD38"/>
    <mergeCell ref="CP39:DD39"/>
    <mergeCell ref="CP23:DD23"/>
    <mergeCell ref="CP24:DD24"/>
    <mergeCell ref="CA8:CO8"/>
    <mergeCell ref="CP57:DD57"/>
    <mergeCell ref="CP50:DD50"/>
    <mergeCell ref="CP55:DD55"/>
    <mergeCell ref="CP54:DD54"/>
    <mergeCell ref="CP52:DD52"/>
    <mergeCell ref="CP45:DD45"/>
    <mergeCell ref="CP51:DD51"/>
    <mergeCell ref="CP49:DD49"/>
    <mergeCell ref="CP46:DD46"/>
    <mergeCell ref="CP7:DD7"/>
    <mergeCell ref="CA4:DD4"/>
    <mergeCell ref="CA27:CO27"/>
    <mergeCell ref="CA5:CO5"/>
    <mergeCell ref="CP8:DD8"/>
    <mergeCell ref="CP9:DD9"/>
    <mergeCell ref="CA21:CO21"/>
    <mergeCell ref="CP12:DD12"/>
    <mergeCell ref="CA22:CO22"/>
    <mergeCell ref="CA10:CO10"/>
    <mergeCell ref="BJ41:BZ41"/>
    <mergeCell ref="CP30:DD30"/>
    <mergeCell ref="CP31:DD31"/>
    <mergeCell ref="CP32:DD32"/>
    <mergeCell ref="BJ39:BZ39"/>
    <mergeCell ref="BJ40:BZ40"/>
    <mergeCell ref="CP36:DD36"/>
    <mergeCell ref="CP41:DD41"/>
    <mergeCell ref="CP40:DD40"/>
    <mergeCell ref="BJ34:BZ34"/>
    <mergeCell ref="BJ19:BZ19"/>
    <mergeCell ref="AT18:BI18"/>
    <mergeCell ref="AT20:BI20"/>
    <mergeCell ref="AT22:BI22"/>
    <mergeCell ref="BJ57:BZ57"/>
    <mergeCell ref="BJ56:BZ56"/>
    <mergeCell ref="BJ42:BZ42"/>
    <mergeCell ref="BJ44:BZ44"/>
    <mergeCell ref="BJ45:BZ45"/>
    <mergeCell ref="BJ25:BZ25"/>
    <mergeCell ref="BJ43:BZ43"/>
    <mergeCell ref="BJ48:BZ48"/>
    <mergeCell ref="A4:AS5"/>
    <mergeCell ref="AT4:BI5"/>
    <mergeCell ref="BJ6:BZ6"/>
    <mergeCell ref="CP13:DD13"/>
    <mergeCell ref="B12:AS12"/>
    <mergeCell ref="AT9:BI9"/>
    <mergeCell ref="CA9:CO9"/>
    <mergeCell ref="BJ4:BZ5"/>
    <mergeCell ref="CP5:DD5"/>
    <mergeCell ref="CP6:DD6"/>
    <mergeCell ref="B38:AS38"/>
    <mergeCell ref="AT38:BI38"/>
    <mergeCell ref="CA38:CO38"/>
    <mergeCell ref="B46:AS46"/>
    <mergeCell ref="AT46:BI46"/>
    <mergeCell ref="CA46:CO46"/>
    <mergeCell ref="B44:AS44"/>
    <mergeCell ref="AT44:BI44"/>
    <mergeCell ref="CA44:CO44"/>
    <mergeCell ref="AT45:BI45"/>
    <mergeCell ref="B37:AS37"/>
    <mergeCell ref="AT37:BI37"/>
    <mergeCell ref="CA37:CO37"/>
    <mergeCell ref="B36:AS36"/>
    <mergeCell ref="AT36:BI36"/>
    <mergeCell ref="CA36:CO36"/>
    <mergeCell ref="BJ36:BZ36"/>
    <mergeCell ref="BJ37:BZ37"/>
    <mergeCell ref="B35:AS35"/>
    <mergeCell ref="AT35:BI35"/>
    <mergeCell ref="CA35:CO35"/>
    <mergeCell ref="BJ35:BZ35"/>
    <mergeCell ref="B33:AS33"/>
    <mergeCell ref="AT33:BI33"/>
    <mergeCell ref="CA33:CO33"/>
    <mergeCell ref="BJ33:BZ33"/>
    <mergeCell ref="AT34:BI34"/>
    <mergeCell ref="CA34:CO34"/>
    <mergeCell ref="CA32:CO32"/>
    <mergeCell ref="B30:AS30"/>
    <mergeCell ref="AT30:BI30"/>
    <mergeCell ref="B32:AS32"/>
    <mergeCell ref="AT32:BI32"/>
    <mergeCell ref="B31:AS31"/>
    <mergeCell ref="AT31:BI31"/>
    <mergeCell ref="BJ32:BZ32"/>
    <mergeCell ref="CA29:CO29"/>
    <mergeCell ref="BJ29:BZ29"/>
    <mergeCell ref="BJ16:BZ16"/>
    <mergeCell ref="BJ18:BZ18"/>
    <mergeCell ref="BJ17:BZ17"/>
    <mergeCell ref="AT27:BI27"/>
    <mergeCell ref="AT23:BI23"/>
    <mergeCell ref="AT26:BI26"/>
    <mergeCell ref="BJ20:BZ20"/>
    <mergeCell ref="AT17:BI17"/>
    <mergeCell ref="B19:AS19"/>
    <mergeCell ref="AT19:BI19"/>
    <mergeCell ref="CA6:CO6"/>
    <mergeCell ref="BJ7:BZ7"/>
    <mergeCell ref="BJ12:BZ12"/>
    <mergeCell ref="CA7:CO7"/>
    <mergeCell ref="BJ8:BZ8"/>
    <mergeCell ref="BJ9:BZ9"/>
    <mergeCell ref="B10:AS10"/>
    <mergeCell ref="BJ10:BZ10"/>
    <mergeCell ref="B24:AS24"/>
    <mergeCell ref="B23:AS23"/>
    <mergeCell ref="AT6:BI6"/>
    <mergeCell ref="AT10:BI10"/>
    <mergeCell ref="B8:AS8"/>
    <mergeCell ref="AT8:BI8"/>
    <mergeCell ref="B18:AS18"/>
    <mergeCell ref="B20:AS20"/>
    <mergeCell ref="B6:AS6"/>
    <mergeCell ref="B15:AS15"/>
    <mergeCell ref="CA39:CO39"/>
    <mergeCell ref="B40:AS40"/>
    <mergeCell ref="B57:AS57"/>
    <mergeCell ref="AT57:BI57"/>
    <mergeCell ref="B56:AS56"/>
    <mergeCell ref="CA52:CO52"/>
    <mergeCell ref="CA51:CO51"/>
    <mergeCell ref="CA56:CO56"/>
    <mergeCell ref="CA42:CO42"/>
    <mergeCell ref="CA43:CO43"/>
    <mergeCell ref="CA45:CO45"/>
    <mergeCell ref="B45:AS45"/>
    <mergeCell ref="BJ11:BZ11"/>
    <mergeCell ref="B17:AS17"/>
    <mergeCell ref="AT16:BI16"/>
    <mergeCell ref="B26:AS26"/>
    <mergeCell ref="B42:AS42"/>
    <mergeCell ref="B39:AS39"/>
    <mergeCell ref="AT15:BI15"/>
    <mergeCell ref="B43:AS43"/>
    <mergeCell ref="B7:AS7"/>
    <mergeCell ref="AT7:BI7"/>
    <mergeCell ref="AT12:BI12"/>
    <mergeCell ref="B9:AS9"/>
    <mergeCell ref="AT14:BI14"/>
    <mergeCell ref="B11:AS11"/>
    <mergeCell ref="AT11:BI11"/>
    <mergeCell ref="B14:AS14"/>
    <mergeCell ref="AT13:BI13"/>
    <mergeCell ref="B13:AS13"/>
    <mergeCell ref="AT43:BI43"/>
    <mergeCell ref="BJ15:BZ15"/>
    <mergeCell ref="B41:AS41"/>
    <mergeCell ref="AT39:BI39"/>
    <mergeCell ref="B21:AS21"/>
    <mergeCell ref="AT21:BI21"/>
    <mergeCell ref="B27:AS27"/>
    <mergeCell ref="B22:AS22"/>
    <mergeCell ref="BJ31:BZ31"/>
    <mergeCell ref="B34:AS34"/>
    <mergeCell ref="CP15:DD15"/>
    <mergeCell ref="AT56:BI56"/>
    <mergeCell ref="AT41:BI41"/>
    <mergeCell ref="CA41:CO41"/>
    <mergeCell ref="BJ26:BZ26"/>
    <mergeCell ref="BJ27:BZ27"/>
    <mergeCell ref="AT24:BI24"/>
    <mergeCell ref="BJ22:BZ22"/>
    <mergeCell ref="BJ24:BZ24"/>
    <mergeCell ref="CA31:CO31"/>
    <mergeCell ref="CA64:DD64"/>
    <mergeCell ref="AT42:BI42"/>
    <mergeCell ref="CA61:DD61"/>
    <mergeCell ref="BJ13:BZ13"/>
    <mergeCell ref="C70:F70"/>
    <mergeCell ref="J70:AA70"/>
    <mergeCell ref="AB70:AE70"/>
    <mergeCell ref="AF70:AI70"/>
    <mergeCell ref="BE67:BX67"/>
    <mergeCell ref="G68:AI68"/>
    <mergeCell ref="BE61:BX61"/>
    <mergeCell ref="CP16:DD16"/>
    <mergeCell ref="CA16:CO16"/>
    <mergeCell ref="BJ30:BZ30"/>
    <mergeCell ref="CA30:CO30"/>
    <mergeCell ref="CA67:DD67"/>
    <mergeCell ref="BE66:BX66"/>
    <mergeCell ref="CA66:DD66"/>
    <mergeCell ref="BE64:BX64"/>
    <mergeCell ref="BE65:BX65"/>
    <mergeCell ref="CA65:DD65"/>
    <mergeCell ref="AT40:BI40"/>
    <mergeCell ref="CA40:CO40"/>
    <mergeCell ref="BJ21:BZ21"/>
    <mergeCell ref="CA17:CO17"/>
    <mergeCell ref="CP17:DD17"/>
    <mergeCell ref="BE60:BX60"/>
    <mergeCell ref="CA60:DD60"/>
    <mergeCell ref="CA57:CO57"/>
    <mergeCell ref="BJ23:BZ23"/>
    <mergeCell ref="CP10:DD10"/>
    <mergeCell ref="CA14:CO14"/>
    <mergeCell ref="CA13:CO13"/>
    <mergeCell ref="BJ14:BZ14"/>
    <mergeCell ref="CP14:DD14"/>
    <mergeCell ref="CP11:DD11"/>
    <mergeCell ref="CA11:CO11"/>
    <mergeCell ref="CA12:CO12"/>
    <mergeCell ref="CA15:CO15"/>
    <mergeCell ref="BJ28:BZ28"/>
    <mergeCell ref="B48:AS48"/>
    <mergeCell ref="AT48:BI48"/>
    <mergeCell ref="B25:AS25"/>
    <mergeCell ref="B28:AS28"/>
    <mergeCell ref="AT25:BI25"/>
    <mergeCell ref="AT28:BI28"/>
    <mergeCell ref="B29:AS29"/>
    <mergeCell ref="AT29:BI2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2"/>
  <sheetViews>
    <sheetView zoomScalePageLayoutView="0" workbookViewId="0" topLeftCell="A1">
      <selection activeCell="AA82" sqref="AA82"/>
    </sheetView>
  </sheetViews>
  <sheetFormatPr defaultColWidth="9.00390625" defaultRowHeight="12.75"/>
  <cols>
    <col min="7" max="7" width="11.50390625" style="0" customWidth="1"/>
    <col min="8" max="8" width="10.375" style="0" customWidth="1"/>
    <col min="10" max="10" width="12.125" style="0" customWidth="1"/>
    <col min="11" max="11" width="7.375" style="0" customWidth="1"/>
    <col min="12" max="12" width="10.375" style="0" customWidth="1"/>
    <col min="13" max="13" width="12.625" style="0" hidden="1" customWidth="1"/>
    <col min="14" max="14" width="11.625" style="0" hidden="1" customWidth="1"/>
    <col min="15" max="15" width="12.375" style="0" hidden="1" customWidth="1"/>
    <col min="16" max="19" width="0" style="0" hidden="1" customWidth="1"/>
    <col min="20" max="20" width="13.375" style="0" hidden="1" customWidth="1"/>
    <col min="21" max="21" width="10.50390625" style="0" hidden="1" customWidth="1"/>
    <col min="22" max="24" width="0" style="0" hidden="1" customWidth="1"/>
    <col min="25" max="25" width="14.50390625" style="0" hidden="1" customWidth="1"/>
  </cols>
  <sheetData>
    <row r="1" spans="1:9" ht="15">
      <c r="A1" s="272" t="s">
        <v>166</v>
      </c>
      <c r="B1" s="272"/>
      <c r="C1" s="272"/>
      <c r="D1" s="272"/>
      <c r="E1" s="272"/>
      <c r="F1" s="272"/>
      <c r="G1" s="272"/>
      <c r="H1" s="272"/>
      <c r="I1" s="272"/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267</v>
      </c>
    </row>
    <row r="3" spans="1:12" ht="39.75">
      <c r="A3" s="252" t="s">
        <v>167</v>
      </c>
      <c r="B3" s="252"/>
      <c r="C3" s="252"/>
      <c r="D3" s="252"/>
      <c r="E3" s="252"/>
      <c r="F3" s="252"/>
      <c r="G3" s="253" t="s">
        <v>158</v>
      </c>
      <c r="H3" s="253"/>
      <c r="I3" s="253"/>
      <c r="J3" s="253"/>
      <c r="K3" s="58" t="s">
        <v>168</v>
      </c>
      <c r="L3" s="59" t="s">
        <v>169</v>
      </c>
    </row>
    <row r="4" spans="1:12" ht="15">
      <c r="A4" s="252" t="s">
        <v>170</v>
      </c>
      <c r="B4" s="252"/>
      <c r="C4" s="252"/>
      <c r="D4" s="252"/>
      <c r="E4" s="252"/>
      <c r="F4" s="252"/>
      <c r="G4" s="254" t="s">
        <v>256</v>
      </c>
      <c r="H4" s="254"/>
      <c r="I4" s="254"/>
      <c r="J4" s="254"/>
      <c r="K4" s="60"/>
      <c r="L4" s="61"/>
    </row>
    <row r="5" spans="1:12" ht="12.75">
      <c r="A5" s="255" t="s">
        <v>172</v>
      </c>
      <c r="B5" s="255"/>
      <c r="C5" s="255"/>
      <c r="D5" s="133"/>
      <c r="E5" s="133"/>
      <c r="F5" s="133"/>
      <c r="G5" s="63"/>
      <c r="H5" s="63"/>
      <c r="I5" s="63"/>
      <c r="J5" s="64"/>
      <c r="K5" s="58"/>
      <c r="L5" s="65"/>
    </row>
    <row r="6" spans="1:12" ht="12.75">
      <c r="A6" s="261" t="s">
        <v>173</v>
      </c>
      <c r="B6" s="262"/>
      <c r="C6" s="262"/>
      <c r="D6" s="263"/>
      <c r="E6" s="247" t="s">
        <v>174</v>
      </c>
      <c r="F6" s="247" t="s">
        <v>213</v>
      </c>
      <c r="G6" s="247" t="s">
        <v>277</v>
      </c>
      <c r="H6" s="247" t="s">
        <v>278</v>
      </c>
      <c r="I6" s="249" t="s">
        <v>175</v>
      </c>
      <c r="J6" s="250"/>
      <c r="K6" s="251"/>
      <c r="L6" s="247" t="s">
        <v>279</v>
      </c>
    </row>
    <row r="7" spans="1:12" ht="39">
      <c r="A7" s="264"/>
      <c r="B7" s="265"/>
      <c r="C7" s="265"/>
      <c r="D7" s="266"/>
      <c r="E7" s="248"/>
      <c r="F7" s="248"/>
      <c r="G7" s="248"/>
      <c r="H7" s="248"/>
      <c r="I7" s="66" t="s">
        <v>176</v>
      </c>
      <c r="J7" s="66" t="s">
        <v>177</v>
      </c>
      <c r="K7" s="66" t="s">
        <v>178</v>
      </c>
      <c r="L7" s="248"/>
    </row>
    <row r="8" spans="1:12" ht="12.75">
      <c r="A8" s="256" t="s">
        <v>179</v>
      </c>
      <c r="B8" s="257"/>
      <c r="C8" s="257"/>
      <c r="D8" s="257"/>
      <c r="E8" s="257"/>
      <c r="F8" s="258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6" t="s">
        <v>180</v>
      </c>
      <c r="B9" s="257"/>
      <c r="C9" s="257"/>
      <c r="D9" s="257"/>
      <c r="E9" s="257"/>
      <c r="F9" s="258"/>
      <c r="G9" s="68">
        <f>SUM(G10:G13)</f>
        <v>523779.24</v>
      </c>
      <c r="H9" s="68">
        <f>SUM(H10:H13)</f>
        <v>0</v>
      </c>
      <c r="I9" s="68">
        <f>SUM(I10:I13)</f>
        <v>0</v>
      </c>
      <c r="J9" s="68">
        <f>SUM(J10:J13)</f>
        <v>0</v>
      </c>
      <c r="K9" s="68">
        <f>SUM(K10:K13)</f>
        <v>0</v>
      </c>
      <c r="L9" s="68">
        <f>G9+H9</f>
        <v>523779.24</v>
      </c>
    </row>
    <row r="10" spans="1:12" ht="12.75">
      <c r="A10" s="69" t="s">
        <v>169</v>
      </c>
      <c r="B10" s="259" t="s">
        <v>271</v>
      </c>
      <c r="C10" s="260"/>
      <c r="D10" s="69" t="s">
        <v>182</v>
      </c>
      <c r="E10" s="69" t="s">
        <v>190</v>
      </c>
      <c r="F10" s="69" t="s">
        <v>184</v>
      </c>
      <c r="G10" s="70">
        <v>523779.24</v>
      </c>
      <c r="H10" s="70"/>
      <c r="I10" s="70"/>
      <c r="J10" s="70">
        <v>0</v>
      </c>
      <c r="K10" s="70">
        <v>0</v>
      </c>
      <c r="L10" s="70">
        <f>G10+H10</f>
        <v>523779.24</v>
      </c>
    </row>
    <row r="11" spans="1:12" ht="12.75">
      <c r="A11" s="69" t="s">
        <v>169</v>
      </c>
      <c r="B11" s="259" t="s">
        <v>181</v>
      </c>
      <c r="C11" s="260"/>
      <c r="D11" s="69" t="s">
        <v>182</v>
      </c>
      <c r="E11" s="69" t="s">
        <v>255</v>
      </c>
      <c r="F11" s="69" t="s">
        <v>184</v>
      </c>
      <c r="G11" s="70"/>
      <c r="H11" s="70"/>
      <c r="I11" s="70"/>
      <c r="J11" s="70"/>
      <c r="K11" s="70"/>
      <c r="L11" s="70"/>
    </row>
    <row r="12" spans="1:12" ht="12.75">
      <c r="A12" s="69" t="s">
        <v>169</v>
      </c>
      <c r="B12" s="259" t="s">
        <v>181</v>
      </c>
      <c r="C12" s="260"/>
      <c r="D12" s="69" t="s">
        <v>182</v>
      </c>
      <c r="E12" s="69" t="s">
        <v>255</v>
      </c>
      <c r="F12" s="69" t="s">
        <v>186</v>
      </c>
      <c r="G12" s="70"/>
      <c r="H12" s="70"/>
      <c r="I12" s="70"/>
      <c r="J12" s="70"/>
      <c r="K12" s="70"/>
      <c r="L12" s="70">
        <f>G12+H12</f>
        <v>0</v>
      </c>
    </row>
    <row r="13" spans="1:12" ht="12.75">
      <c r="A13" s="69"/>
      <c r="B13" s="259" t="s">
        <v>187</v>
      </c>
      <c r="C13" s="260"/>
      <c r="D13" s="69" t="s">
        <v>187</v>
      </c>
      <c r="E13" s="69"/>
      <c r="F13" s="69"/>
      <c r="G13" s="70">
        <v>0</v>
      </c>
      <c r="H13" s="70">
        <f>I13+J13</f>
        <v>0</v>
      </c>
      <c r="I13" s="70">
        <v>0</v>
      </c>
      <c r="J13" s="70">
        <v>0</v>
      </c>
      <c r="K13" s="70">
        <v>0</v>
      </c>
      <c r="L13" s="70"/>
    </row>
    <row r="14" spans="1:12" ht="12.75">
      <c r="A14" s="122" t="s">
        <v>188</v>
      </c>
      <c r="B14" s="123"/>
      <c r="C14" s="123"/>
      <c r="D14" s="123"/>
      <c r="E14" s="131"/>
      <c r="F14" s="69" t="s">
        <v>184</v>
      </c>
      <c r="G14" s="68">
        <f aca="true" t="shared" si="0" ref="G14:L14">SUM(G15:G38)</f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184</v>
      </c>
      <c r="G15" s="128"/>
      <c r="H15" s="128"/>
      <c r="I15" s="70"/>
      <c r="J15" s="70"/>
      <c r="K15" s="70"/>
      <c r="L15" s="79">
        <f aca="true" t="shared" si="1" ref="L15:L22">G15+H15</f>
        <v>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129"/>
      <c r="H16" s="120"/>
      <c r="I16" s="70"/>
      <c r="J16" s="70"/>
      <c r="K16" s="70"/>
      <c r="L16" s="70">
        <f t="shared" si="1"/>
        <v>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128"/>
      <c r="H17" s="128"/>
      <c r="I17" s="70"/>
      <c r="J17" s="70"/>
      <c r="K17" s="70"/>
      <c r="L17" s="70">
        <f t="shared" si="1"/>
        <v>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221</v>
      </c>
      <c r="E18" s="69" t="s">
        <v>194</v>
      </c>
      <c r="F18" s="69" t="s">
        <v>184</v>
      </c>
      <c r="G18" s="128"/>
      <c r="H18" s="120"/>
      <c r="I18" s="70"/>
      <c r="J18" s="70"/>
      <c r="K18" s="70"/>
      <c r="L18" s="70">
        <f t="shared" si="1"/>
        <v>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195</v>
      </c>
      <c r="F19" s="69" t="s">
        <v>184</v>
      </c>
      <c r="G19" s="128"/>
      <c r="H19" s="120"/>
      <c r="I19" s="70"/>
      <c r="J19" s="70"/>
      <c r="K19" s="70"/>
      <c r="L19" s="70">
        <f t="shared" si="1"/>
        <v>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264</v>
      </c>
      <c r="E20" s="69" t="s">
        <v>196</v>
      </c>
      <c r="F20" s="69" t="s">
        <v>184</v>
      </c>
      <c r="G20" s="128"/>
      <c r="H20" s="120"/>
      <c r="I20" s="70"/>
      <c r="J20" s="70"/>
      <c r="K20" s="70"/>
      <c r="L20" s="70">
        <f t="shared" si="1"/>
        <v>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264</v>
      </c>
      <c r="E21" s="69" t="s">
        <v>196</v>
      </c>
      <c r="F21" s="69" t="s">
        <v>184</v>
      </c>
      <c r="G21" s="128"/>
      <c r="H21" s="120"/>
      <c r="I21" s="70"/>
      <c r="J21" s="70"/>
      <c r="K21" s="70"/>
      <c r="L21" s="70">
        <f t="shared" si="1"/>
        <v>0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197</v>
      </c>
      <c r="F22" s="69" t="s">
        <v>184</v>
      </c>
      <c r="G22" s="128"/>
      <c r="H22" s="120"/>
      <c r="I22" s="70"/>
      <c r="J22" s="70"/>
      <c r="K22" s="70"/>
      <c r="L22" s="70">
        <f t="shared" si="1"/>
        <v>0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198</v>
      </c>
      <c r="F23" s="69" t="s">
        <v>184</v>
      </c>
      <c r="G23" s="129"/>
      <c r="H23" s="120"/>
      <c r="I23" s="70"/>
      <c r="J23" s="70"/>
      <c r="K23" s="70"/>
      <c r="L23" s="70">
        <f>G23+H23</f>
        <v>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>
        <v>296</v>
      </c>
      <c r="F24" s="69" t="s">
        <v>184</v>
      </c>
      <c r="G24" s="128"/>
      <c r="H24" s="120"/>
      <c r="I24" s="70"/>
      <c r="J24" s="70"/>
      <c r="K24" s="70"/>
      <c r="L24" s="70">
        <f aca="true" t="shared" si="2" ref="L24:L37">G24+H24</f>
        <v>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222</v>
      </c>
      <c r="E25" s="69">
        <v>296</v>
      </c>
      <c r="F25" s="69" t="s">
        <v>184</v>
      </c>
      <c r="G25" s="70"/>
      <c r="H25" s="120"/>
      <c r="I25" s="70"/>
      <c r="J25" s="70"/>
      <c r="K25" s="70"/>
      <c r="L25" s="70">
        <f t="shared" si="2"/>
        <v>0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245</v>
      </c>
      <c r="E26" s="69">
        <v>296</v>
      </c>
      <c r="F26" s="69" t="s">
        <v>184</v>
      </c>
      <c r="G26" s="70"/>
      <c r="H26" s="120"/>
      <c r="I26" s="70"/>
      <c r="J26" s="70"/>
      <c r="K26" s="70"/>
      <c r="L26" s="70">
        <f t="shared" si="2"/>
        <v>0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223</v>
      </c>
      <c r="E27" s="69">
        <v>296</v>
      </c>
      <c r="F27" s="69" t="s">
        <v>184</v>
      </c>
      <c r="G27" s="70"/>
      <c r="H27" s="120"/>
      <c r="I27" s="70"/>
      <c r="J27" s="70"/>
      <c r="K27" s="70"/>
      <c r="L27" s="70">
        <f t="shared" si="2"/>
        <v>0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221</v>
      </c>
      <c r="E28" s="69" t="s">
        <v>200</v>
      </c>
      <c r="F28" s="69" t="s">
        <v>184</v>
      </c>
      <c r="G28" s="70"/>
      <c r="H28" s="120"/>
      <c r="I28" s="70"/>
      <c r="J28" s="70"/>
      <c r="K28" s="70"/>
      <c r="L28" s="70">
        <f t="shared" si="2"/>
        <v>0</v>
      </c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221</v>
      </c>
      <c r="E29" s="69" t="s">
        <v>262</v>
      </c>
      <c r="F29" s="69" t="s">
        <v>184</v>
      </c>
      <c r="G29" s="70"/>
      <c r="H29" s="120"/>
      <c r="I29" s="70"/>
      <c r="J29" s="70"/>
      <c r="K29" s="70"/>
      <c r="L29" s="70">
        <f t="shared" si="2"/>
        <v>0</v>
      </c>
    </row>
    <row r="30" spans="1:12" ht="12.75">
      <c r="A30" s="126" t="s">
        <v>169</v>
      </c>
      <c r="B30" s="126" t="s">
        <v>182</v>
      </c>
      <c r="C30" s="126" t="s">
        <v>189</v>
      </c>
      <c r="D30" s="126" t="s">
        <v>218</v>
      </c>
      <c r="E30" s="126" t="s">
        <v>191</v>
      </c>
      <c r="F30" s="126" t="s">
        <v>186</v>
      </c>
      <c r="G30" s="130"/>
      <c r="H30" s="127"/>
      <c r="I30" s="127"/>
      <c r="J30" s="127"/>
      <c r="K30" s="127"/>
      <c r="L30" s="127">
        <f t="shared" si="2"/>
        <v>0</v>
      </c>
    </row>
    <row r="31" spans="1:12" ht="12.75">
      <c r="A31" s="126" t="s">
        <v>169</v>
      </c>
      <c r="B31" s="126" t="s">
        <v>182</v>
      </c>
      <c r="C31" s="126" t="s">
        <v>189</v>
      </c>
      <c r="D31" s="126" t="s">
        <v>219</v>
      </c>
      <c r="E31" s="126" t="s">
        <v>192</v>
      </c>
      <c r="F31" s="126" t="s">
        <v>186</v>
      </c>
      <c r="G31" s="130"/>
      <c r="H31" s="127"/>
      <c r="I31" s="127"/>
      <c r="J31" s="127"/>
      <c r="K31" s="127"/>
      <c r="L31" s="127">
        <f t="shared" si="2"/>
        <v>0</v>
      </c>
    </row>
    <row r="32" spans="1:12" ht="12.75">
      <c r="A32" s="126" t="s">
        <v>169</v>
      </c>
      <c r="B32" s="126" t="s">
        <v>182</v>
      </c>
      <c r="C32" s="126" t="s">
        <v>189</v>
      </c>
      <c r="D32" s="126" t="s">
        <v>220</v>
      </c>
      <c r="E32" s="126" t="s">
        <v>193</v>
      </c>
      <c r="F32" s="126" t="s">
        <v>186</v>
      </c>
      <c r="G32" s="130"/>
      <c r="H32" s="127"/>
      <c r="I32" s="127"/>
      <c r="J32" s="127"/>
      <c r="K32" s="127"/>
      <c r="L32" s="127">
        <f t="shared" si="2"/>
        <v>0</v>
      </c>
    </row>
    <row r="33" spans="1:12" ht="12.75">
      <c r="A33" s="126" t="s">
        <v>169</v>
      </c>
      <c r="B33" s="126" t="s">
        <v>182</v>
      </c>
      <c r="C33" s="126" t="s">
        <v>189</v>
      </c>
      <c r="D33" s="126" t="s">
        <v>221</v>
      </c>
      <c r="E33" s="126" t="s">
        <v>196</v>
      </c>
      <c r="F33" s="126" t="s">
        <v>186</v>
      </c>
      <c r="G33" s="127"/>
      <c r="H33" s="127"/>
      <c r="I33" s="127"/>
      <c r="J33" s="127"/>
      <c r="K33" s="127"/>
      <c r="L33" s="127">
        <f t="shared" si="2"/>
        <v>0</v>
      </c>
    </row>
    <row r="34" spans="1:12" ht="12.75">
      <c r="A34" s="126" t="s">
        <v>169</v>
      </c>
      <c r="B34" s="126" t="s">
        <v>182</v>
      </c>
      <c r="C34" s="126" t="s">
        <v>189</v>
      </c>
      <c r="D34" s="126" t="s">
        <v>221</v>
      </c>
      <c r="E34" s="126" t="s">
        <v>198</v>
      </c>
      <c r="F34" s="126" t="s">
        <v>186</v>
      </c>
      <c r="G34" s="127"/>
      <c r="H34" s="127"/>
      <c r="I34" s="127"/>
      <c r="J34" s="127"/>
      <c r="K34" s="127"/>
      <c r="L34" s="127">
        <f t="shared" si="2"/>
        <v>0</v>
      </c>
    </row>
    <row r="35" spans="1:12" ht="12.75">
      <c r="A35" s="126" t="s">
        <v>169</v>
      </c>
      <c r="B35" s="126" t="s">
        <v>182</v>
      </c>
      <c r="C35" s="126" t="s">
        <v>189</v>
      </c>
      <c r="D35" s="126" t="s">
        <v>221</v>
      </c>
      <c r="E35" s="126" t="s">
        <v>200</v>
      </c>
      <c r="F35" s="126" t="s">
        <v>186</v>
      </c>
      <c r="G35" s="127"/>
      <c r="H35" s="127"/>
      <c r="I35" s="127"/>
      <c r="J35" s="127"/>
      <c r="K35" s="127"/>
      <c r="L35" s="127">
        <f t="shared" si="2"/>
        <v>0</v>
      </c>
    </row>
    <row r="36" spans="1:12" ht="12.75">
      <c r="A36" s="126" t="s">
        <v>169</v>
      </c>
      <c r="B36" s="126" t="s">
        <v>182</v>
      </c>
      <c r="C36" s="126" t="s">
        <v>189</v>
      </c>
      <c r="D36" s="126" t="s">
        <v>221</v>
      </c>
      <c r="E36" s="126" t="s">
        <v>254</v>
      </c>
      <c r="F36" s="126" t="s">
        <v>186</v>
      </c>
      <c r="G36" s="127"/>
      <c r="H36" s="127"/>
      <c r="I36" s="127"/>
      <c r="J36" s="127"/>
      <c r="K36" s="127"/>
      <c r="L36" s="127">
        <f t="shared" si="2"/>
        <v>0</v>
      </c>
    </row>
    <row r="37" spans="1:12" ht="12.75">
      <c r="A37" s="126" t="s">
        <v>169</v>
      </c>
      <c r="B37" s="126" t="s">
        <v>182</v>
      </c>
      <c r="C37" s="126" t="s">
        <v>189</v>
      </c>
      <c r="D37" s="126" t="s">
        <v>221</v>
      </c>
      <c r="E37" s="126" t="s">
        <v>262</v>
      </c>
      <c r="F37" s="126" t="s">
        <v>186</v>
      </c>
      <c r="G37" s="127"/>
      <c r="H37" s="127"/>
      <c r="I37" s="127"/>
      <c r="J37" s="127"/>
      <c r="K37" s="127"/>
      <c r="L37" s="127">
        <f t="shared" si="2"/>
        <v>0</v>
      </c>
    </row>
    <row r="38" spans="1:12" ht="12.75">
      <c r="A38" s="69"/>
      <c r="B38" s="69"/>
      <c r="C38" s="69"/>
      <c r="D38" s="69"/>
      <c r="E38" s="69"/>
      <c r="F38" s="69"/>
      <c r="G38" s="70"/>
      <c r="H38" s="70"/>
      <c r="I38" s="70"/>
      <c r="J38" s="70"/>
      <c r="K38" s="70"/>
      <c r="L38" s="70"/>
    </row>
    <row r="39" spans="1:12" ht="12.75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</row>
    <row r="40" spans="1:12" ht="12.75">
      <c r="A40" s="267" t="s">
        <v>202</v>
      </c>
      <c r="B40" s="267"/>
      <c r="C40" s="267"/>
      <c r="D40" s="267"/>
      <c r="E40" s="267"/>
      <c r="F40" s="268"/>
      <c r="G40" s="268"/>
      <c r="H40" s="72"/>
      <c r="I40" s="268" t="s">
        <v>161</v>
      </c>
      <c r="J40" s="268"/>
      <c r="K40" s="73"/>
      <c r="L40" s="73"/>
    </row>
    <row r="41" spans="1:12" ht="12.75">
      <c r="A41" s="72"/>
      <c r="B41" s="72"/>
      <c r="C41" s="72"/>
      <c r="D41" s="72"/>
      <c r="E41" s="72"/>
      <c r="F41" s="71"/>
      <c r="G41" s="71" t="s">
        <v>13</v>
      </c>
      <c r="H41" s="72"/>
      <c r="I41" s="269" t="s">
        <v>14</v>
      </c>
      <c r="J41" s="269"/>
      <c r="K41" s="72"/>
      <c r="L41" s="72"/>
    </row>
    <row r="42" spans="1:12" ht="12.75">
      <c r="A42" s="270" t="s">
        <v>203</v>
      </c>
      <c r="B42" s="270"/>
      <c r="C42" s="270"/>
      <c r="D42" s="270"/>
      <c r="E42" s="270"/>
      <c r="F42" s="268"/>
      <c r="G42" s="268"/>
      <c r="H42" s="72"/>
      <c r="I42" s="268" t="s">
        <v>252</v>
      </c>
      <c r="J42" s="268"/>
      <c r="K42" s="72"/>
      <c r="L42" s="72"/>
    </row>
    <row r="43" spans="1:12" ht="12.75">
      <c r="A43" s="72"/>
      <c r="B43" s="72"/>
      <c r="C43" s="72"/>
      <c r="D43" s="72"/>
      <c r="E43" s="72"/>
      <c r="F43" s="71"/>
      <c r="G43" s="71" t="s">
        <v>13</v>
      </c>
      <c r="H43" s="72"/>
      <c r="I43" s="269" t="s">
        <v>14</v>
      </c>
      <c r="J43" s="269"/>
      <c r="K43" s="72"/>
      <c r="L43" s="72"/>
    </row>
    <row r="44" spans="1:12" ht="12.75">
      <c r="A44" s="270" t="s">
        <v>204</v>
      </c>
      <c r="B44" s="270"/>
      <c r="C44" s="270"/>
      <c r="D44" s="270"/>
      <c r="E44" s="270"/>
      <c r="F44" s="268"/>
      <c r="G44" s="268"/>
      <c r="H44" s="72"/>
      <c r="I44" s="268"/>
      <c r="J44" s="268"/>
      <c r="K44" s="72"/>
      <c r="L44" s="72"/>
    </row>
    <row r="45" spans="1:12" ht="12.75">
      <c r="A45" s="72"/>
      <c r="B45" s="72"/>
      <c r="C45" s="72"/>
      <c r="D45" s="72"/>
      <c r="E45" s="72"/>
      <c r="F45" s="71"/>
      <c r="G45" s="71" t="s">
        <v>13</v>
      </c>
      <c r="H45" s="72"/>
      <c r="I45" s="269" t="s">
        <v>14</v>
      </c>
      <c r="J45" s="269"/>
      <c r="K45" s="72"/>
      <c r="L45" s="72"/>
    </row>
    <row r="46" spans="1:12" ht="12.75">
      <c r="A46" s="271" t="s">
        <v>272</v>
      </c>
      <c r="B46" s="271"/>
      <c r="C46" s="271"/>
      <c r="D46" s="271"/>
      <c r="E46" s="271"/>
      <c r="F46" s="72"/>
      <c r="G46" s="72"/>
      <c r="H46" s="72"/>
      <c r="I46" s="72"/>
      <c r="J46" s="72"/>
      <c r="K46" s="72"/>
      <c r="L46" s="72"/>
    </row>
    <row r="49" spans="1:9" ht="15">
      <c r="A49" s="272" t="s">
        <v>269</v>
      </c>
      <c r="B49" s="272"/>
      <c r="C49" s="272"/>
      <c r="D49" s="272"/>
      <c r="E49" s="272"/>
      <c r="F49" s="272"/>
      <c r="G49" s="272"/>
      <c r="H49" s="272"/>
      <c r="I49" s="272"/>
    </row>
    <row r="50" spans="1:12" ht="15">
      <c r="A50" s="56"/>
      <c r="B50" s="56"/>
      <c r="C50" s="56"/>
      <c r="D50" s="56"/>
      <c r="E50" s="56"/>
      <c r="F50" s="56"/>
      <c r="G50" s="56"/>
      <c r="H50" s="56"/>
      <c r="I50" s="56"/>
      <c r="J50" s="57"/>
      <c r="K50" s="58" t="s">
        <v>17</v>
      </c>
      <c r="L50" s="59" t="s">
        <v>268</v>
      </c>
    </row>
    <row r="51" spans="1:12" ht="35.25" customHeight="1">
      <c r="A51" s="252" t="s">
        <v>167</v>
      </c>
      <c r="B51" s="252"/>
      <c r="C51" s="252"/>
      <c r="D51" s="252"/>
      <c r="E51" s="252"/>
      <c r="F51" s="252"/>
      <c r="G51" s="253" t="s">
        <v>158</v>
      </c>
      <c r="H51" s="253"/>
      <c r="I51" s="253"/>
      <c r="J51" s="253"/>
      <c r="K51" s="58" t="s">
        <v>168</v>
      </c>
      <c r="L51" s="59" t="s">
        <v>169</v>
      </c>
    </row>
    <row r="52" spans="1:25" ht="13.5" customHeight="1">
      <c r="A52" s="252" t="s">
        <v>170</v>
      </c>
      <c r="B52" s="252"/>
      <c r="C52" s="252"/>
      <c r="D52" s="252"/>
      <c r="E52" s="252"/>
      <c r="F52" s="252"/>
      <c r="G52" s="254" t="s">
        <v>256</v>
      </c>
      <c r="H52" s="254"/>
      <c r="I52" s="254"/>
      <c r="J52" s="254"/>
      <c r="K52" s="60"/>
      <c r="L52" s="61"/>
      <c r="Y52" s="134">
        <v>8109442.6</v>
      </c>
    </row>
    <row r="53" spans="1:25" ht="12.75" customHeight="1">
      <c r="A53" s="255" t="s">
        <v>172</v>
      </c>
      <c r="B53" s="255"/>
      <c r="C53" s="255"/>
      <c r="D53" s="133"/>
      <c r="E53" s="133"/>
      <c r="F53" s="133"/>
      <c r="G53" s="63"/>
      <c r="H53" s="63"/>
      <c r="I53" s="63"/>
      <c r="J53" s="64"/>
      <c r="K53" s="58"/>
      <c r="L53" s="65"/>
      <c r="T53" t="s">
        <v>263</v>
      </c>
      <c r="Y53" s="121">
        <f>H58</f>
        <v>0</v>
      </c>
    </row>
    <row r="54" spans="1:25" ht="12.75" customHeight="1">
      <c r="A54" s="261" t="s">
        <v>173</v>
      </c>
      <c r="B54" s="262"/>
      <c r="C54" s="262"/>
      <c r="D54" s="263"/>
      <c r="E54" s="247" t="s">
        <v>174</v>
      </c>
      <c r="F54" s="247" t="s">
        <v>213</v>
      </c>
      <c r="G54" s="247" t="s">
        <v>277</v>
      </c>
      <c r="H54" s="247" t="s">
        <v>278</v>
      </c>
      <c r="I54" s="249" t="s">
        <v>175</v>
      </c>
      <c r="J54" s="250"/>
      <c r="K54" s="251"/>
      <c r="L54" s="247" t="s">
        <v>279</v>
      </c>
      <c r="T54" s="124">
        <f>((G63+G65)-G58)*5%</f>
        <v>304382.07450000005</v>
      </c>
      <c r="Y54" s="135">
        <f>Y52-Y53</f>
        <v>8109442.6</v>
      </c>
    </row>
    <row r="55" spans="1:12" ht="39">
      <c r="A55" s="264"/>
      <c r="B55" s="265"/>
      <c r="C55" s="265"/>
      <c r="D55" s="266"/>
      <c r="E55" s="248"/>
      <c r="F55" s="248"/>
      <c r="G55" s="248"/>
      <c r="H55" s="248"/>
      <c r="I55" s="66" t="s">
        <v>176</v>
      </c>
      <c r="J55" s="66" t="s">
        <v>177</v>
      </c>
      <c r="K55" s="66" t="s">
        <v>178</v>
      </c>
      <c r="L55" s="248"/>
    </row>
    <row r="56" spans="1:14" ht="12.75" customHeight="1">
      <c r="A56" s="256" t="s">
        <v>179</v>
      </c>
      <c r="B56" s="257"/>
      <c r="C56" s="257"/>
      <c r="D56" s="257"/>
      <c r="E56" s="257"/>
      <c r="F56" s="258"/>
      <c r="G56" s="67"/>
      <c r="H56" s="67">
        <f>I56+J56</f>
        <v>0</v>
      </c>
      <c r="I56" s="67">
        <v>0</v>
      </c>
      <c r="J56" s="67">
        <v>0</v>
      </c>
      <c r="K56" s="67">
        <v>0</v>
      </c>
      <c r="L56" s="67"/>
      <c r="M56" s="121">
        <v>8438533.12</v>
      </c>
      <c r="N56" s="121">
        <f>M56-G58</f>
        <v>7914753.879999999</v>
      </c>
    </row>
    <row r="57" spans="1:13" ht="12.75">
      <c r="A57" s="256" t="s">
        <v>180</v>
      </c>
      <c r="B57" s="257"/>
      <c r="C57" s="257"/>
      <c r="D57" s="257"/>
      <c r="E57" s="257"/>
      <c r="F57" s="258"/>
      <c r="G57" s="68">
        <f>SUM(G58:G61)</f>
        <v>523779.24</v>
      </c>
      <c r="H57" s="68">
        <f>SUM(H58:H61)</f>
        <v>8413824.6745</v>
      </c>
      <c r="I57" s="68">
        <f>SUM(I58:I61)</f>
        <v>0</v>
      </c>
      <c r="J57" s="68">
        <f>SUM(J58:J61)</f>
        <v>0</v>
      </c>
      <c r="K57" s="68">
        <f>SUM(K58:K61)</f>
        <v>0</v>
      </c>
      <c r="L57" s="68">
        <f>G57+H57</f>
        <v>8937603.9145</v>
      </c>
      <c r="M57" s="68">
        <f>SUM(M58:M60)</f>
        <v>523779.24</v>
      </c>
    </row>
    <row r="58" spans="1:21" ht="12.75">
      <c r="A58" s="69" t="s">
        <v>169</v>
      </c>
      <c r="B58" s="259" t="s">
        <v>271</v>
      </c>
      <c r="C58" s="260"/>
      <c r="D58" s="69" t="s">
        <v>182</v>
      </c>
      <c r="E58" s="69" t="s">
        <v>190</v>
      </c>
      <c r="F58" s="69" t="s">
        <v>184</v>
      </c>
      <c r="G58" s="70">
        <v>523779.24</v>
      </c>
      <c r="H58" s="70"/>
      <c r="I58" s="70"/>
      <c r="J58" s="70">
        <v>0</v>
      </c>
      <c r="K58" s="70">
        <v>0</v>
      </c>
      <c r="L58" s="70">
        <f>G58+H58</f>
        <v>523779.24</v>
      </c>
      <c r="M58" s="121">
        <f>G58</f>
        <v>523779.24</v>
      </c>
      <c r="N58" s="124">
        <v>8438533</v>
      </c>
      <c r="O58" s="121">
        <f>M58-N58</f>
        <v>-7914753.76</v>
      </c>
      <c r="T58" s="124">
        <f>SUM(G63:G77)</f>
        <v>8633221.84</v>
      </c>
      <c r="U58" s="124">
        <f>T58-L58</f>
        <v>8109442.6</v>
      </c>
    </row>
    <row r="59" spans="1:21" ht="12.75">
      <c r="A59" s="69" t="s">
        <v>169</v>
      </c>
      <c r="B59" s="259" t="s">
        <v>181</v>
      </c>
      <c r="C59" s="260"/>
      <c r="D59" s="69" t="s">
        <v>182</v>
      </c>
      <c r="E59" s="69" t="s">
        <v>255</v>
      </c>
      <c r="F59" s="69" t="s">
        <v>184</v>
      </c>
      <c r="G59" s="70"/>
      <c r="H59" s="70">
        <v>8109442.6</v>
      </c>
      <c r="I59" s="70"/>
      <c r="J59" s="70"/>
      <c r="K59" s="70"/>
      <c r="L59" s="70">
        <f>G59+H59</f>
        <v>8109442.6</v>
      </c>
      <c r="M59" s="121"/>
      <c r="N59" s="124"/>
      <c r="O59" s="121"/>
      <c r="T59" s="124"/>
      <c r="U59" s="124"/>
    </row>
    <row r="60" spans="1:21" ht="12.75">
      <c r="A60" s="69" t="s">
        <v>169</v>
      </c>
      <c r="B60" s="259" t="s">
        <v>181</v>
      </c>
      <c r="C60" s="260"/>
      <c r="D60" s="69" t="s">
        <v>182</v>
      </c>
      <c r="E60" s="69" t="s">
        <v>255</v>
      </c>
      <c r="F60" s="69" t="s">
        <v>186</v>
      </c>
      <c r="G60" s="70"/>
      <c r="H60" s="70">
        <f>T54</f>
        <v>304382.07450000005</v>
      </c>
      <c r="I60" s="70"/>
      <c r="J60" s="70"/>
      <c r="K60" s="70"/>
      <c r="L60" s="70">
        <f>G60+H60</f>
        <v>304382.07450000005</v>
      </c>
      <c r="M60" s="121">
        <f>G60</f>
        <v>0</v>
      </c>
      <c r="N60" s="121">
        <v>288630.62</v>
      </c>
      <c r="O60" s="121">
        <f>N60-M60</f>
        <v>288630.62</v>
      </c>
      <c r="T60" s="121">
        <f>SUM(G78:G85)</f>
        <v>304382.07</v>
      </c>
      <c r="U60" s="124">
        <f>T60-L60</f>
        <v>-0.004500000039115548</v>
      </c>
    </row>
    <row r="61" spans="1:12" ht="12.75">
      <c r="A61" s="69"/>
      <c r="B61" s="259" t="s">
        <v>187</v>
      </c>
      <c r="C61" s="260"/>
      <c r="D61" s="69" t="s">
        <v>187</v>
      </c>
      <c r="E61" s="69"/>
      <c r="F61" s="69"/>
      <c r="G61" s="70">
        <v>0</v>
      </c>
      <c r="H61" s="70">
        <f>I61+J61</f>
        <v>0</v>
      </c>
      <c r="I61" s="70">
        <v>0</v>
      </c>
      <c r="J61" s="70">
        <v>0</v>
      </c>
      <c r="K61" s="70">
        <v>0</v>
      </c>
      <c r="L61" s="70"/>
    </row>
    <row r="62" spans="1:20" ht="12.75">
      <c r="A62" s="122" t="s">
        <v>188</v>
      </c>
      <c r="B62" s="123"/>
      <c r="C62" s="123"/>
      <c r="D62" s="123"/>
      <c r="E62" s="131"/>
      <c r="F62" s="69" t="s">
        <v>184</v>
      </c>
      <c r="G62" s="68">
        <f aca="true" t="shared" si="3" ref="G62:L62">SUM(G63:G86)</f>
        <v>8937603.909999998</v>
      </c>
      <c r="H62" s="68">
        <f t="shared" si="3"/>
        <v>0</v>
      </c>
      <c r="I62" s="68">
        <f t="shared" si="3"/>
        <v>0</v>
      </c>
      <c r="J62" s="68">
        <f t="shared" si="3"/>
        <v>0</v>
      </c>
      <c r="K62" s="68">
        <f t="shared" si="3"/>
        <v>0</v>
      </c>
      <c r="L62" s="68">
        <f t="shared" si="3"/>
        <v>8937603.909999998</v>
      </c>
      <c r="M62" s="121"/>
      <c r="T62" s="121">
        <f>G57-G62</f>
        <v>-8413824.669999998</v>
      </c>
    </row>
    <row r="63" spans="1:21" ht="12.75">
      <c r="A63" s="69" t="s">
        <v>169</v>
      </c>
      <c r="B63" s="69" t="s">
        <v>182</v>
      </c>
      <c r="C63" s="69" t="s">
        <v>189</v>
      </c>
      <c r="D63" s="69" t="s">
        <v>218</v>
      </c>
      <c r="E63" s="69" t="s">
        <v>191</v>
      </c>
      <c r="F63" s="69" t="s">
        <v>184</v>
      </c>
      <c r="G63" s="128">
        <f>4675607.9+403779.23</f>
        <v>5079387.130000001</v>
      </c>
      <c r="H63" s="128"/>
      <c r="I63" s="70"/>
      <c r="J63" s="70"/>
      <c r="K63" s="70"/>
      <c r="L63" s="79">
        <f aca="true" t="shared" si="4" ref="L63:L85">G63+H63</f>
        <v>5079387.130000001</v>
      </c>
      <c r="M63" s="121">
        <f>(G63+G65)*5%</f>
        <v>330571.03650000005</v>
      </c>
      <c r="N63" s="124">
        <f>M63-G60</f>
        <v>330571.03650000005</v>
      </c>
      <c r="O63" s="121">
        <f>G63+G65</f>
        <v>6611420.73</v>
      </c>
      <c r="T63" s="132">
        <f>SUM(G63:G77)</f>
        <v>8633221.84</v>
      </c>
      <c r="U63" s="124">
        <v>8025792.6</v>
      </c>
    </row>
    <row r="64" spans="1:21" ht="12.75">
      <c r="A64" s="69" t="s">
        <v>169</v>
      </c>
      <c r="B64" s="69" t="s">
        <v>182</v>
      </c>
      <c r="C64" s="69" t="s">
        <v>189</v>
      </c>
      <c r="D64" s="69" t="s">
        <v>219</v>
      </c>
      <c r="E64" s="69" t="s">
        <v>192</v>
      </c>
      <c r="F64" s="69" t="s">
        <v>184</v>
      </c>
      <c r="G64" s="129">
        <v>150000</v>
      </c>
      <c r="H64" s="120"/>
      <c r="I64" s="70"/>
      <c r="J64" s="70"/>
      <c r="K64" s="70"/>
      <c r="L64" s="70">
        <f t="shared" si="4"/>
        <v>150000</v>
      </c>
      <c r="M64" s="121" t="s">
        <v>260</v>
      </c>
      <c r="O64" s="124">
        <f>O63*0.048895666</f>
        <v>323269.81979955616</v>
      </c>
      <c r="T64" s="121">
        <f>G63+G65</f>
        <v>6611420.73</v>
      </c>
      <c r="U64" s="124"/>
    </row>
    <row r="65" spans="1:14" ht="12.75">
      <c r="A65" s="69" t="s">
        <v>169</v>
      </c>
      <c r="B65" s="69" t="s">
        <v>182</v>
      </c>
      <c r="C65" s="69" t="s">
        <v>189</v>
      </c>
      <c r="D65" s="69" t="s">
        <v>220</v>
      </c>
      <c r="E65" s="69" t="s">
        <v>193</v>
      </c>
      <c r="F65" s="69" t="s">
        <v>184</v>
      </c>
      <c r="G65" s="128">
        <f>1412033.59+120000.01</f>
        <v>1532033.6</v>
      </c>
      <c r="H65" s="128"/>
      <c r="I65" s="70"/>
      <c r="J65" s="70"/>
      <c r="K65" s="70"/>
      <c r="L65" s="70">
        <f t="shared" si="4"/>
        <v>1532033.6</v>
      </c>
      <c r="M65" s="125"/>
      <c r="N65" s="124"/>
    </row>
    <row r="66" spans="1:12" ht="12.75">
      <c r="A66" s="69" t="s">
        <v>169</v>
      </c>
      <c r="B66" s="69" t="s">
        <v>182</v>
      </c>
      <c r="C66" s="69" t="s">
        <v>189</v>
      </c>
      <c r="D66" s="69" t="s">
        <v>221</v>
      </c>
      <c r="E66" s="69" t="s">
        <v>194</v>
      </c>
      <c r="F66" s="69" t="s">
        <v>184</v>
      </c>
      <c r="G66" s="128">
        <v>50000</v>
      </c>
      <c r="H66" s="120"/>
      <c r="I66" s="70"/>
      <c r="J66" s="70"/>
      <c r="K66" s="70"/>
      <c r="L66" s="70">
        <f t="shared" si="4"/>
        <v>50000</v>
      </c>
    </row>
    <row r="67" spans="1:12" ht="12.75" customHeight="1" hidden="1">
      <c r="A67" s="69" t="s">
        <v>169</v>
      </c>
      <c r="B67" s="69" t="s">
        <v>182</v>
      </c>
      <c r="C67" s="69" t="s">
        <v>189</v>
      </c>
      <c r="D67" s="69" t="s">
        <v>221</v>
      </c>
      <c r="E67" s="69" t="s">
        <v>195</v>
      </c>
      <c r="F67" s="69" t="s">
        <v>184</v>
      </c>
      <c r="G67" s="128"/>
      <c r="H67" s="120"/>
      <c r="I67" s="70"/>
      <c r="J67" s="70"/>
      <c r="K67" s="70"/>
      <c r="L67" s="70">
        <f t="shared" si="4"/>
        <v>0</v>
      </c>
    </row>
    <row r="68" spans="1:20" ht="12.75">
      <c r="A68" s="69" t="s">
        <v>169</v>
      </c>
      <c r="B68" s="69" t="s">
        <v>182</v>
      </c>
      <c r="C68" s="69" t="s">
        <v>189</v>
      </c>
      <c r="D68" s="69" t="s">
        <v>264</v>
      </c>
      <c r="E68" s="69" t="s">
        <v>196</v>
      </c>
      <c r="F68" s="69" t="s">
        <v>184</v>
      </c>
      <c r="G68" s="128">
        <f>1428871</f>
        <v>1428871</v>
      </c>
      <c r="H68" s="120"/>
      <c r="I68" s="70"/>
      <c r="J68" s="70"/>
      <c r="K68" s="70"/>
      <c r="L68" s="70">
        <f t="shared" si="4"/>
        <v>1428871</v>
      </c>
      <c r="T68" s="121">
        <f>G68+G69</f>
        <v>1428871</v>
      </c>
    </row>
    <row r="69" spans="1:12" ht="12.75" hidden="1">
      <c r="A69" s="69" t="s">
        <v>169</v>
      </c>
      <c r="B69" s="69" t="s">
        <v>182</v>
      </c>
      <c r="C69" s="69" t="s">
        <v>189</v>
      </c>
      <c r="D69" s="69" t="s">
        <v>264</v>
      </c>
      <c r="E69" s="69" t="s">
        <v>196</v>
      </c>
      <c r="F69" s="69" t="s">
        <v>184</v>
      </c>
      <c r="G69" s="128"/>
      <c r="H69" s="120"/>
      <c r="I69" s="70"/>
      <c r="J69" s="70"/>
      <c r="K69" s="70"/>
      <c r="L69" s="70">
        <f t="shared" si="4"/>
        <v>0</v>
      </c>
    </row>
    <row r="70" spans="1:13" ht="12.75">
      <c r="A70" s="69" t="s">
        <v>169</v>
      </c>
      <c r="B70" s="69" t="s">
        <v>182</v>
      </c>
      <c r="C70" s="69" t="s">
        <v>189</v>
      </c>
      <c r="D70" s="69" t="s">
        <v>221</v>
      </c>
      <c r="E70" s="69" t="s">
        <v>197</v>
      </c>
      <c r="F70" s="69" t="s">
        <v>184</v>
      </c>
      <c r="G70" s="128">
        <v>10000</v>
      </c>
      <c r="H70" s="120"/>
      <c r="I70" s="70"/>
      <c r="J70" s="70"/>
      <c r="K70" s="70"/>
      <c r="L70" s="70">
        <f t="shared" si="4"/>
        <v>10000</v>
      </c>
      <c r="M70" t="s">
        <v>259</v>
      </c>
    </row>
    <row r="71" spans="1:20" ht="12.75" customHeight="1" hidden="1">
      <c r="A71" s="69" t="s">
        <v>169</v>
      </c>
      <c r="B71" s="69" t="s">
        <v>182</v>
      </c>
      <c r="C71" s="69" t="s">
        <v>189</v>
      </c>
      <c r="D71" s="69" t="s">
        <v>221</v>
      </c>
      <c r="E71" s="69" t="s">
        <v>198</v>
      </c>
      <c r="F71" s="69" t="s">
        <v>184</v>
      </c>
      <c r="G71" s="129"/>
      <c r="H71" s="120"/>
      <c r="I71" s="70"/>
      <c r="J71" s="70"/>
      <c r="K71" s="70"/>
      <c r="L71" s="70">
        <f>G71+H71</f>
        <v>0</v>
      </c>
      <c r="M71" t="s">
        <v>258</v>
      </c>
      <c r="T71">
        <f>30325+(30325*0.302)</f>
        <v>39483.15</v>
      </c>
    </row>
    <row r="72" spans="1:20" ht="12.75" customHeight="1" hidden="1">
      <c r="A72" s="69" t="s">
        <v>169</v>
      </c>
      <c r="B72" s="69" t="s">
        <v>182</v>
      </c>
      <c r="C72" s="69" t="s">
        <v>189</v>
      </c>
      <c r="D72" s="69" t="s">
        <v>221</v>
      </c>
      <c r="E72" s="69">
        <v>296</v>
      </c>
      <c r="F72" s="69" t="s">
        <v>184</v>
      </c>
      <c r="G72" s="128"/>
      <c r="H72" s="120"/>
      <c r="I72" s="70"/>
      <c r="J72" s="70"/>
      <c r="K72" s="70"/>
      <c r="L72" s="70">
        <f t="shared" si="4"/>
        <v>0</v>
      </c>
      <c r="T72" s="124">
        <f>T71*4</f>
        <v>157932.6</v>
      </c>
    </row>
    <row r="73" spans="1:12" ht="12.75" customHeight="1" hidden="1">
      <c r="A73" s="69" t="s">
        <v>169</v>
      </c>
      <c r="B73" s="69" t="s">
        <v>182</v>
      </c>
      <c r="C73" s="69" t="s">
        <v>189</v>
      </c>
      <c r="D73" s="69" t="s">
        <v>222</v>
      </c>
      <c r="E73" s="69">
        <v>296</v>
      </c>
      <c r="F73" s="69" t="s">
        <v>184</v>
      </c>
      <c r="G73" s="70"/>
      <c r="H73" s="120"/>
      <c r="I73" s="70"/>
      <c r="J73" s="70"/>
      <c r="K73" s="70"/>
      <c r="L73" s="70">
        <f t="shared" si="4"/>
        <v>0</v>
      </c>
    </row>
    <row r="74" spans="1:12" ht="12.75" customHeight="1" hidden="1">
      <c r="A74" s="69" t="s">
        <v>169</v>
      </c>
      <c r="B74" s="69" t="s">
        <v>182</v>
      </c>
      <c r="C74" s="69" t="s">
        <v>189</v>
      </c>
      <c r="D74" s="69" t="s">
        <v>245</v>
      </c>
      <c r="E74" s="69">
        <v>296</v>
      </c>
      <c r="F74" s="69" t="s">
        <v>184</v>
      </c>
      <c r="G74" s="70"/>
      <c r="H74" s="120"/>
      <c r="I74" s="70"/>
      <c r="J74" s="70"/>
      <c r="K74" s="70"/>
      <c r="L74" s="70">
        <f t="shared" si="4"/>
        <v>0</v>
      </c>
    </row>
    <row r="75" spans="1:12" ht="12.75" customHeight="1" hidden="1">
      <c r="A75" s="69" t="s">
        <v>169</v>
      </c>
      <c r="B75" s="69" t="s">
        <v>182</v>
      </c>
      <c r="C75" s="69" t="s">
        <v>189</v>
      </c>
      <c r="D75" s="69" t="s">
        <v>223</v>
      </c>
      <c r="E75" s="69">
        <v>296</v>
      </c>
      <c r="F75" s="69" t="s">
        <v>184</v>
      </c>
      <c r="G75" s="70"/>
      <c r="H75" s="120"/>
      <c r="I75" s="70"/>
      <c r="J75" s="70"/>
      <c r="K75" s="70"/>
      <c r="L75" s="70">
        <f t="shared" si="4"/>
        <v>0</v>
      </c>
    </row>
    <row r="76" spans="1:12" ht="12.75">
      <c r="A76" s="69" t="s">
        <v>169</v>
      </c>
      <c r="B76" s="69" t="s">
        <v>182</v>
      </c>
      <c r="C76" s="69" t="s">
        <v>189</v>
      </c>
      <c r="D76" s="69" t="s">
        <v>221</v>
      </c>
      <c r="E76" s="69" t="s">
        <v>200</v>
      </c>
      <c r="F76" s="69" t="s">
        <v>184</v>
      </c>
      <c r="G76" s="70">
        <v>359150.87</v>
      </c>
      <c r="H76" s="120"/>
      <c r="I76" s="70"/>
      <c r="J76" s="70"/>
      <c r="K76" s="70"/>
      <c r="L76" s="70">
        <f t="shared" si="4"/>
        <v>359150.87</v>
      </c>
    </row>
    <row r="77" spans="1:12" ht="12.75">
      <c r="A77" s="69" t="s">
        <v>169</v>
      </c>
      <c r="B77" s="69" t="s">
        <v>182</v>
      </c>
      <c r="C77" s="69" t="s">
        <v>189</v>
      </c>
      <c r="D77" s="69" t="s">
        <v>221</v>
      </c>
      <c r="E77" s="69" t="s">
        <v>262</v>
      </c>
      <c r="F77" s="69" t="s">
        <v>184</v>
      </c>
      <c r="G77" s="70">
        <v>23779.24</v>
      </c>
      <c r="H77" s="120"/>
      <c r="I77" s="70"/>
      <c r="J77" s="70"/>
      <c r="K77" s="70"/>
      <c r="L77" s="70">
        <f t="shared" si="4"/>
        <v>23779.24</v>
      </c>
    </row>
    <row r="78" spans="1:21" ht="12.75">
      <c r="A78" s="126" t="s">
        <v>169</v>
      </c>
      <c r="B78" s="126" t="s">
        <v>182</v>
      </c>
      <c r="C78" s="126" t="s">
        <v>189</v>
      </c>
      <c r="D78" s="126" t="s">
        <v>218</v>
      </c>
      <c r="E78" s="126" t="s">
        <v>191</v>
      </c>
      <c r="F78" s="126" t="s">
        <v>186</v>
      </c>
      <c r="G78" s="130">
        <v>63737.61</v>
      </c>
      <c r="H78" s="127"/>
      <c r="I78" s="127"/>
      <c r="J78" s="127"/>
      <c r="K78" s="127"/>
      <c r="L78" s="127">
        <f t="shared" si="4"/>
        <v>63737.61</v>
      </c>
      <c r="M78" s="121"/>
      <c r="N78">
        <f>N60*30%</f>
        <v>86589.186</v>
      </c>
      <c r="T78" s="121">
        <f>SUM(G78:G85)</f>
        <v>304382.07</v>
      </c>
      <c r="U78" s="121">
        <f>T54-T78</f>
        <v>0.004500000039115548</v>
      </c>
    </row>
    <row r="79" spans="1:21" ht="12.75">
      <c r="A79" s="126" t="s">
        <v>169</v>
      </c>
      <c r="B79" s="126" t="s">
        <v>182</v>
      </c>
      <c r="C79" s="126" t="s">
        <v>189</v>
      </c>
      <c r="D79" s="126" t="s">
        <v>219</v>
      </c>
      <c r="E79" s="126" t="s">
        <v>192</v>
      </c>
      <c r="F79" s="126" t="s">
        <v>186</v>
      </c>
      <c r="G79" s="130">
        <v>50000</v>
      </c>
      <c r="H79" s="127"/>
      <c r="I79" s="127"/>
      <c r="J79" s="127"/>
      <c r="K79" s="127"/>
      <c r="L79" s="127">
        <f t="shared" si="4"/>
        <v>50000</v>
      </c>
      <c r="M79" s="121"/>
      <c r="T79" s="121">
        <f>H60*30%</f>
        <v>91314.62235</v>
      </c>
      <c r="U79" t="s">
        <v>265</v>
      </c>
    </row>
    <row r="80" spans="1:21" ht="12.75">
      <c r="A80" s="126" t="s">
        <v>169</v>
      </c>
      <c r="B80" s="126" t="s">
        <v>182</v>
      </c>
      <c r="C80" s="126" t="s">
        <v>189</v>
      </c>
      <c r="D80" s="126" t="s">
        <v>220</v>
      </c>
      <c r="E80" s="126" t="s">
        <v>193</v>
      </c>
      <c r="F80" s="126" t="s">
        <v>186</v>
      </c>
      <c r="G80" s="130">
        <v>27577.02</v>
      </c>
      <c r="H80" s="127"/>
      <c r="I80" s="127"/>
      <c r="J80" s="127"/>
      <c r="K80" s="127"/>
      <c r="L80" s="127">
        <f t="shared" si="4"/>
        <v>27577.02</v>
      </c>
      <c r="M80">
        <v>2</v>
      </c>
      <c r="N80">
        <f>N78*30.2%</f>
        <v>26149.934172</v>
      </c>
      <c r="T80" s="124">
        <f>T79*0.302</f>
        <v>27577.015949700002</v>
      </c>
      <c r="U80" s="121">
        <f>T79-T80</f>
        <v>63737.60640030001</v>
      </c>
    </row>
    <row r="81" spans="1:18" ht="12.75" customHeight="1" hidden="1">
      <c r="A81" s="126" t="s">
        <v>169</v>
      </c>
      <c r="B81" s="126" t="s">
        <v>182</v>
      </c>
      <c r="C81" s="126" t="s">
        <v>189</v>
      </c>
      <c r="D81" s="126" t="s">
        <v>221</v>
      </c>
      <c r="E81" s="126" t="s">
        <v>196</v>
      </c>
      <c r="F81" s="126" t="s">
        <v>186</v>
      </c>
      <c r="G81" s="127"/>
      <c r="H81" s="127"/>
      <c r="I81" s="127"/>
      <c r="J81" s="127"/>
      <c r="K81" s="127"/>
      <c r="L81" s="127">
        <f t="shared" si="4"/>
        <v>0</v>
      </c>
      <c r="M81">
        <v>1</v>
      </c>
      <c r="N81">
        <v>92166</v>
      </c>
      <c r="O81" s="124">
        <v>18427.2</v>
      </c>
      <c r="P81">
        <v>4271.76</v>
      </c>
      <c r="Q81">
        <v>2429.04</v>
      </c>
      <c r="R81">
        <v>167.52</v>
      </c>
    </row>
    <row r="82" spans="1:15" ht="12.75">
      <c r="A82" s="126" t="s">
        <v>169</v>
      </c>
      <c r="B82" s="126" t="s">
        <v>182</v>
      </c>
      <c r="C82" s="126" t="s">
        <v>189</v>
      </c>
      <c r="D82" s="126" t="s">
        <v>221</v>
      </c>
      <c r="E82" s="126" t="s">
        <v>198</v>
      </c>
      <c r="F82" s="126" t="s">
        <v>186</v>
      </c>
      <c r="G82" s="127">
        <v>12000</v>
      </c>
      <c r="H82" s="127"/>
      <c r="I82" s="127"/>
      <c r="J82" s="127"/>
      <c r="K82" s="127"/>
      <c r="L82" s="127">
        <f t="shared" si="4"/>
        <v>12000</v>
      </c>
      <c r="M82" t="s">
        <v>261</v>
      </c>
      <c r="O82" s="124"/>
    </row>
    <row r="83" spans="1:18" ht="12.75">
      <c r="A83" s="126" t="s">
        <v>169</v>
      </c>
      <c r="B83" s="126" t="s">
        <v>182</v>
      </c>
      <c r="C83" s="126" t="s">
        <v>189</v>
      </c>
      <c r="D83" s="126" t="s">
        <v>221</v>
      </c>
      <c r="E83" s="126" t="s">
        <v>200</v>
      </c>
      <c r="F83" s="126" t="s">
        <v>186</v>
      </c>
      <c r="G83" s="127">
        <v>55465.26</v>
      </c>
      <c r="H83" s="127"/>
      <c r="I83" s="127"/>
      <c r="J83" s="127"/>
      <c r="K83" s="127"/>
      <c r="L83" s="127">
        <f t="shared" si="4"/>
        <v>55465.26</v>
      </c>
      <c r="O83">
        <f>92166*22%</f>
        <v>20276.52</v>
      </c>
      <c r="P83" s="124">
        <f>92166*5.1%</f>
        <v>4700.465999999999</v>
      </c>
      <c r="Q83" s="124">
        <f>92166*2.9%</f>
        <v>2672.814</v>
      </c>
      <c r="R83" s="124">
        <f>92166*0.2%</f>
        <v>184.332</v>
      </c>
    </row>
    <row r="84" spans="1:18" ht="12.75">
      <c r="A84" s="126" t="s">
        <v>169</v>
      </c>
      <c r="B84" s="126" t="s">
        <v>182</v>
      </c>
      <c r="C84" s="126" t="s">
        <v>189</v>
      </c>
      <c r="D84" s="126" t="s">
        <v>221</v>
      </c>
      <c r="E84" s="126" t="s">
        <v>254</v>
      </c>
      <c r="F84" s="126" t="s">
        <v>186</v>
      </c>
      <c r="G84" s="127">
        <v>10000</v>
      </c>
      <c r="H84" s="127"/>
      <c r="I84" s="127"/>
      <c r="J84" s="127"/>
      <c r="K84" s="127"/>
      <c r="L84" s="127">
        <f t="shared" si="4"/>
        <v>10000</v>
      </c>
      <c r="P84" s="124"/>
      <c r="Q84" s="124"/>
      <c r="R84" s="124"/>
    </row>
    <row r="85" spans="1:12" ht="12.75">
      <c r="A85" s="126" t="s">
        <v>169</v>
      </c>
      <c r="B85" s="126" t="s">
        <v>182</v>
      </c>
      <c r="C85" s="126" t="s">
        <v>189</v>
      </c>
      <c r="D85" s="126" t="s">
        <v>221</v>
      </c>
      <c r="E85" s="126" t="s">
        <v>262</v>
      </c>
      <c r="F85" s="126" t="s">
        <v>186</v>
      </c>
      <c r="G85" s="127">
        <v>85602.18000000001</v>
      </c>
      <c r="H85" s="127"/>
      <c r="I85" s="127"/>
      <c r="J85" s="127"/>
      <c r="K85" s="127"/>
      <c r="L85" s="127">
        <f t="shared" si="4"/>
        <v>85602.18000000001</v>
      </c>
    </row>
    <row r="86" spans="1:15" ht="12.75">
      <c r="A86" s="69"/>
      <c r="B86" s="69"/>
      <c r="C86" s="69"/>
      <c r="D86" s="69"/>
      <c r="E86" s="69"/>
      <c r="F86" s="69"/>
      <c r="G86" s="70"/>
      <c r="H86" s="70"/>
      <c r="I86" s="70"/>
      <c r="J86" s="70"/>
      <c r="K86" s="70"/>
      <c r="L86" s="70"/>
      <c r="O86">
        <v>22</v>
      </c>
    </row>
    <row r="87" spans="1:15" ht="12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O87">
        <v>5.1</v>
      </c>
    </row>
    <row r="88" spans="1:15" ht="12.75">
      <c r="A88" s="267" t="s">
        <v>202</v>
      </c>
      <c r="B88" s="267"/>
      <c r="C88" s="267"/>
      <c r="D88" s="267"/>
      <c r="E88" s="267"/>
      <c r="F88" s="268"/>
      <c r="G88" s="268"/>
      <c r="H88" s="72"/>
      <c r="I88" s="268" t="s">
        <v>161</v>
      </c>
      <c r="J88" s="268"/>
      <c r="K88" s="73"/>
      <c r="L88" s="73"/>
      <c r="O88">
        <v>2.9</v>
      </c>
    </row>
    <row r="89" spans="1:15" ht="12.75">
      <c r="A89" s="72"/>
      <c r="B89" s="72"/>
      <c r="C89" s="72"/>
      <c r="D89" s="72"/>
      <c r="E89" s="72"/>
      <c r="F89" s="71"/>
      <c r="G89" s="71" t="s">
        <v>13</v>
      </c>
      <c r="H89" s="72"/>
      <c r="I89" s="269" t="s">
        <v>14</v>
      </c>
      <c r="J89" s="269"/>
      <c r="K89" s="72"/>
      <c r="L89" s="72"/>
      <c r="O89">
        <v>0.2</v>
      </c>
    </row>
    <row r="90" spans="1:12" ht="12.75" customHeight="1">
      <c r="A90" s="270" t="s">
        <v>203</v>
      </c>
      <c r="B90" s="270"/>
      <c r="C90" s="270"/>
      <c r="D90" s="270"/>
      <c r="E90" s="270"/>
      <c r="F90" s="268"/>
      <c r="G90" s="268"/>
      <c r="H90" s="72"/>
      <c r="I90" s="268" t="s">
        <v>252</v>
      </c>
      <c r="J90" s="268"/>
      <c r="K90" s="72"/>
      <c r="L90" s="72"/>
    </row>
    <row r="91" spans="1:12" ht="12.75">
      <c r="A91" s="72"/>
      <c r="B91" s="72"/>
      <c r="C91" s="72"/>
      <c r="D91" s="72"/>
      <c r="E91" s="72"/>
      <c r="F91" s="71"/>
      <c r="G91" s="71" t="s">
        <v>13</v>
      </c>
      <c r="H91" s="72"/>
      <c r="I91" s="269" t="s">
        <v>14</v>
      </c>
      <c r="J91" s="269"/>
      <c r="K91" s="72"/>
      <c r="L91" s="72"/>
    </row>
    <row r="92" spans="1:12" ht="12.75" customHeight="1">
      <c r="A92" s="270" t="s">
        <v>204</v>
      </c>
      <c r="B92" s="270"/>
      <c r="C92" s="270"/>
      <c r="D92" s="270"/>
      <c r="E92" s="270"/>
      <c r="F92" s="268"/>
      <c r="G92" s="268"/>
      <c r="H92" s="72"/>
      <c r="I92" s="268"/>
      <c r="J92" s="268"/>
      <c r="K92" s="72"/>
      <c r="L92" s="72"/>
    </row>
    <row r="93" spans="1:12" ht="12.75">
      <c r="A93" s="72"/>
      <c r="B93" s="72"/>
      <c r="C93" s="72"/>
      <c r="D93" s="72"/>
      <c r="E93" s="72"/>
      <c r="F93" s="71"/>
      <c r="G93" s="71" t="s">
        <v>13</v>
      </c>
      <c r="H93" s="72"/>
      <c r="I93" s="269" t="s">
        <v>14</v>
      </c>
      <c r="J93" s="269"/>
      <c r="K93" s="72"/>
      <c r="L93" s="72"/>
    </row>
    <row r="94" spans="1:12" ht="12.75">
      <c r="A94" s="271" t="s">
        <v>273</v>
      </c>
      <c r="B94" s="271"/>
      <c r="C94" s="271"/>
      <c r="D94" s="271"/>
      <c r="E94" s="271"/>
      <c r="F94" s="72"/>
      <c r="G94" s="72"/>
      <c r="H94" s="72"/>
      <c r="I94" s="72"/>
      <c r="J94" s="72"/>
      <c r="K94" s="72"/>
      <c r="L94" s="72"/>
    </row>
    <row r="96" spans="1:9" ht="15" hidden="1">
      <c r="A96" s="272" t="s">
        <v>242</v>
      </c>
      <c r="B96" s="272"/>
      <c r="C96" s="272"/>
      <c r="D96" s="272"/>
      <c r="E96" s="272"/>
      <c r="F96" s="272"/>
      <c r="G96" s="272"/>
      <c r="H96" s="272"/>
      <c r="I96" s="272"/>
    </row>
    <row r="97" spans="1:12" ht="15" hidden="1">
      <c r="A97" s="56"/>
      <c r="B97" s="56"/>
      <c r="C97" s="56"/>
      <c r="D97" s="56"/>
      <c r="E97" s="56"/>
      <c r="F97" s="56"/>
      <c r="G97" s="56"/>
      <c r="H97" s="56"/>
      <c r="I97" s="56"/>
      <c r="J97" s="57"/>
      <c r="K97" s="58" t="s">
        <v>17</v>
      </c>
      <c r="L97" s="59" t="s">
        <v>274</v>
      </c>
    </row>
    <row r="98" spans="1:12" ht="39.75" hidden="1">
      <c r="A98" s="252" t="s">
        <v>167</v>
      </c>
      <c r="B98" s="252"/>
      <c r="C98" s="252"/>
      <c r="D98" s="252"/>
      <c r="E98" s="252"/>
      <c r="F98" s="252"/>
      <c r="G98" s="253" t="s">
        <v>158</v>
      </c>
      <c r="H98" s="253"/>
      <c r="I98" s="253"/>
      <c r="J98" s="253"/>
      <c r="K98" s="58" t="s">
        <v>168</v>
      </c>
      <c r="L98" s="59" t="s">
        <v>169</v>
      </c>
    </row>
    <row r="99" spans="1:12" ht="15" hidden="1">
      <c r="A99" s="252" t="s">
        <v>170</v>
      </c>
      <c r="B99" s="252"/>
      <c r="C99" s="252"/>
      <c r="D99" s="252"/>
      <c r="E99" s="252"/>
      <c r="F99" s="252"/>
      <c r="G99" s="254" t="s">
        <v>256</v>
      </c>
      <c r="H99" s="254"/>
      <c r="I99" s="254"/>
      <c r="J99" s="254"/>
      <c r="K99" s="60"/>
      <c r="L99" s="61"/>
    </row>
    <row r="100" spans="1:12" ht="12.75" hidden="1">
      <c r="A100" s="255" t="s">
        <v>172</v>
      </c>
      <c r="B100" s="255"/>
      <c r="C100" s="255"/>
      <c r="D100" s="136"/>
      <c r="E100" s="136"/>
      <c r="F100" s="136"/>
      <c r="G100" s="63"/>
      <c r="H100" s="63"/>
      <c r="I100" s="63"/>
      <c r="J100" s="64"/>
      <c r="K100" s="58"/>
      <c r="L100" s="65"/>
    </row>
    <row r="101" spans="1:12" ht="12.75" hidden="1">
      <c r="A101" s="261" t="s">
        <v>173</v>
      </c>
      <c r="B101" s="262"/>
      <c r="C101" s="262"/>
      <c r="D101" s="263"/>
      <c r="E101" s="247" t="s">
        <v>174</v>
      </c>
      <c r="F101" s="247" t="s">
        <v>213</v>
      </c>
      <c r="G101" s="247" t="s">
        <v>277</v>
      </c>
      <c r="H101" s="247" t="s">
        <v>278</v>
      </c>
      <c r="I101" s="249" t="s">
        <v>175</v>
      </c>
      <c r="J101" s="250"/>
      <c r="K101" s="251"/>
      <c r="L101" s="247" t="s">
        <v>279</v>
      </c>
    </row>
    <row r="102" spans="1:12" ht="39" hidden="1">
      <c r="A102" s="264"/>
      <c r="B102" s="265"/>
      <c r="C102" s="265"/>
      <c r="D102" s="266"/>
      <c r="E102" s="248"/>
      <c r="F102" s="248"/>
      <c r="G102" s="248"/>
      <c r="H102" s="248"/>
      <c r="I102" s="66" t="s">
        <v>176</v>
      </c>
      <c r="J102" s="66" t="s">
        <v>177</v>
      </c>
      <c r="K102" s="66" t="s">
        <v>178</v>
      </c>
      <c r="L102" s="248"/>
    </row>
    <row r="103" spans="1:12" ht="12.75" hidden="1">
      <c r="A103" s="256" t="s">
        <v>179</v>
      </c>
      <c r="B103" s="257"/>
      <c r="C103" s="257"/>
      <c r="D103" s="257"/>
      <c r="E103" s="257"/>
      <c r="F103" s="258"/>
      <c r="G103" s="67"/>
      <c r="H103" s="67">
        <f>I103+J103</f>
        <v>0</v>
      </c>
      <c r="I103" s="67">
        <v>0</v>
      </c>
      <c r="J103" s="67">
        <v>0</v>
      </c>
      <c r="K103" s="67">
        <v>0</v>
      </c>
      <c r="L103" s="67"/>
    </row>
    <row r="104" spans="1:12" ht="12.75" hidden="1">
      <c r="A104" s="256" t="s">
        <v>180</v>
      </c>
      <c r="B104" s="257"/>
      <c r="C104" s="257"/>
      <c r="D104" s="257"/>
      <c r="E104" s="257"/>
      <c r="F104" s="258"/>
      <c r="G104" s="68">
        <f>SUM(G105:G108)</f>
        <v>8937603.91</v>
      </c>
      <c r="H104" s="68">
        <f>SUM(H105:H108)</f>
        <v>0</v>
      </c>
      <c r="I104" s="68">
        <f>SUM(I105:I108)</f>
        <v>0</v>
      </c>
      <c r="J104" s="68">
        <f>SUM(J105:J108)</f>
        <v>0</v>
      </c>
      <c r="K104" s="68">
        <f>SUM(K105:K108)</f>
        <v>0</v>
      </c>
      <c r="L104" s="68">
        <f>G104+H104</f>
        <v>8937603.91</v>
      </c>
    </row>
    <row r="105" spans="1:12" ht="12.75" hidden="1">
      <c r="A105" s="69" t="s">
        <v>169</v>
      </c>
      <c r="B105" s="259" t="s">
        <v>271</v>
      </c>
      <c r="C105" s="260"/>
      <c r="D105" s="69" t="s">
        <v>182</v>
      </c>
      <c r="E105" s="69" t="s">
        <v>190</v>
      </c>
      <c r="F105" s="69" t="s">
        <v>184</v>
      </c>
      <c r="G105" s="70">
        <v>523779.24</v>
      </c>
      <c r="H105" s="70"/>
      <c r="I105" s="70"/>
      <c r="J105" s="70">
        <v>0</v>
      </c>
      <c r="K105" s="70">
        <v>0</v>
      </c>
      <c r="L105" s="70">
        <f>G105+H105</f>
        <v>523779.24</v>
      </c>
    </row>
    <row r="106" spans="1:12" ht="12.75" hidden="1">
      <c r="A106" s="69" t="s">
        <v>169</v>
      </c>
      <c r="B106" s="259" t="s">
        <v>181</v>
      </c>
      <c r="C106" s="260"/>
      <c r="D106" s="69" t="s">
        <v>182</v>
      </c>
      <c r="E106" s="69" t="s">
        <v>255</v>
      </c>
      <c r="F106" s="69" t="s">
        <v>184</v>
      </c>
      <c r="G106" s="70">
        <v>8109442.6</v>
      </c>
      <c r="H106" s="70"/>
      <c r="I106" s="70"/>
      <c r="J106" s="70"/>
      <c r="K106" s="70"/>
      <c r="L106" s="70">
        <f>G106+H106</f>
        <v>8109442.6</v>
      </c>
    </row>
    <row r="107" spans="1:12" ht="12.75" hidden="1">
      <c r="A107" s="69" t="s">
        <v>169</v>
      </c>
      <c r="B107" s="259" t="s">
        <v>181</v>
      </c>
      <c r="C107" s="260"/>
      <c r="D107" s="69" t="s">
        <v>182</v>
      </c>
      <c r="E107" s="69" t="s">
        <v>255</v>
      </c>
      <c r="F107" s="69" t="s">
        <v>186</v>
      </c>
      <c r="G107" s="70">
        <v>304382.07</v>
      </c>
      <c r="H107" s="70">
        <f>T101</f>
        <v>0</v>
      </c>
      <c r="I107" s="70"/>
      <c r="J107" s="70"/>
      <c r="K107" s="70"/>
      <c r="L107" s="70">
        <f>G107+H107</f>
        <v>304382.07</v>
      </c>
    </row>
    <row r="108" spans="1:12" ht="12.75" hidden="1">
      <c r="A108" s="69"/>
      <c r="B108" s="259" t="s">
        <v>187</v>
      </c>
      <c r="C108" s="260"/>
      <c r="D108" s="69" t="s">
        <v>187</v>
      </c>
      <c r="E108" s="69"/>
      <c r="F108" s="69"/>
      <c r="G108" s="70">
        <v>0</v>
      </c>
      <c r="H108" s="70">
        <f>I108+J108</f>
        <v>0</v>
      </c>
      <c r="I108" s="70">
        <v>0</v>
      </c>
      <c r="J108" s="70">
        <v>0</v>
      </c>
      <c r="K108" s="70">
        <v>0</v>
      </c>
      <c r="L108" s="70"/>
    </row>
    <row r="109" spans="1:12" ht="12.75" hidden="1">
      <c r="A109" s="122" t="s">
        <v>188</v>
      </c>
      <c r="B109" s="123"/>
      <c r="C109" s="123"/>
      <c r="D109" s="123"/>
      <c r="E109" s="131"/>
      <c r="F109" s="69" t="s">
        <v>184</v>
      </c>
      <c r="G109" s="68">
        <f aca="true" t="shared" si="5" ref="G109:L109">SUM(G110:G134)</f>
        <v>8937603.909999998</v>
      </c>
      <c r="H109" s="68">
        <f t="shared" si="5"/>
        <v>0</v>
      </c>
      <c r="I109" s="68">
        <f t="shared" si="5"/>
        <v>0</v>
      </c>
      <c r="J109" s="68">
        <f t="shared" si="5"/>
        <v>0</v>
      </c>
      <c r="K109" s="68">
        <f t="shared" si="5"/>
        <v>0</v>
      </c>
      <c r="L109" s="68">
        <f t="shared" si="5"/>
        <v>8917603.91</v>
      </c>
    </row>
    <row r="110" spans="1:12" ht="12.75" hidden="1">
      <c r="A110" s="69" t="s">
        <v>169</v>
      </c>
      <c r="B110" s="69" t="s">
        <v>182</v>
      </c>
      <c r="C110" s="69" t="s">
        <v>189</v>
      </c>
      <c r="D110" s="69" t="s">
        <v>218</v>
      </c>
      <c r="E110" s="69" t="s">
        <v>191</v>
      </c>
      <c r="F110" s="69" t="s">
        <v>184</v>
      </c>
      <c r="G110" s="128">
        <f>4675607.9+403779.23</f>
        <v>5079387.130000001</v>
      </c>
      <c r="H110" s="128"/>
      <c r="I110" s="70"/>
      <c r="J110" s="70"/>
      <c r="K110" s="70"/>
      <c r="L110" s="79">
        <f aca="true" t="shared" si="6" ref="L110:L118">G110+H110</f>
        <v>5079387.130000001</v>
      </c>
    </row>
    <row r="111" spans="1:12" ht="12.75" hidden="1">
      <c r="A111" s="69" t="s">
        <v>169</v>
      </c>
      <c r="B111" s="69" t="s">
        <v>182</v>
      </c>
      <c r="C111" s="69" t="s">
        <v>189</v>
      </c>
      <c r="D111" s="69" t="s">
        <v>219</v>
      </c>
      <c r="E111" s="69" t="s">
        <v>192</v>
      </c>
      <c r="F111" s="69" t="s">
        <v>184</v>
      </c>
      <c r="G111" s="129">
        <v>150000</v>
      </c>
      <c r="H111" s="120"/>
      <c r="I111" s="70"/>
      <c r="J111" s="70"/>
      <c r="K111" s="70"/>
      <c r="L111" s="70">
        <f t="shared" si="6"/>
        <v>150000</v>
      </c>
    </row>
    <row r="112" spans="1:12" ht="12.75" hidden="1">
      <c r="A112" s="69" t="s">
        <v>169</v>
      </c>
      <c r="B112" s="69" t="s">
        <v>182</v>
      </c>
      <c r="C112" s="69" t="s">
        <v>189</v>
      </c>
      <c r="D112" s="69" t="s">
        <v>220</v>
      </c>
      <c r="E112" s="69" t="s">
        <v>193</v>
      </c>
      <c r="F112" s="69" t="s">
        <v>184</v>
      </c>
      <c r="G112" s="128">
        <f>1412033.59+120000.01</f>
        <v>1532033.6</v>
      </c>
      <c r="H112" s="128"/>
      <c r="I112" s="70"/>
      <c r="J112" s="70"/>
      <c r="K112" s="70"/>
      <c r="L112" s="70">
        <f t="shared" si="6"/>
        <v>1532033.6</v>
      </c>
    </row>
    <row r="113" spans="1:12" ht="12.75" hidden="1">
      <c r="A113" s="69" t="s">
        <v>169</v>
      </c>
      <c r="B113" s="69" t="s">
        <v>182</v>
      </c>
      <c r="C113" s="69" t="s">
        <v>189</v>
      </c>
      <c r="D113" s="69" t="s">
        <v>221</v>
      </c>
      <c r="E113" s="69" t="s">
        <v>194</v>
      </c>
      <c r="F113" s="69" t="s">
        <v>184</v>
      </c>
      <c r="G113" s="128">
        <v>50000</v>
      </c>
      <c r="H113" s="120"/>
      <c r="I113" s="70"/>
      <c r="J113" s="70"/>
      <c r="K113" s="70"/>
      <c r="L113" s="70">
        <f t="shared" si="6"/>
        <v>50000</v>
      </c>
    </row>
    <row r="114" spans="1:12" ht="12.75" hidden="1">
      <c r="A114" s="69" t="s">
        <v>169</v>
      </c>
      <c r="B114" s="69" t="s">
        <v>182</v>
      </c>
      <c r="C114" s="69" t="s">
        <v>189</v>
      </c>
      <c r="D114" s="69" t="s">
        <v>221</v>
      </c>
      <c r="E114" s="69" t="s">
        <v>195</v>
      </c>
      <c r="F114" s="69" t="s">
        <v>184</v>
      </c>
      <c r="G114" s="128"/>
      <c r="H114" s="120"/>
      <c r="I114" s="70"/>
      <c r="J114" s="70"/>
      <c r="K114" s="70"/>
      <c r="L114" s="70">
        <f t="shared" si="6"/>
        <v>0</v>
      </c>
    </row>
    <row r="115" spans="1:12" ht="12.75" hidden="1">
      <c r="A115" s="69" t="s">
        <v>169</v>
      </c>
      <c r="B115" s="69" t="s">
        <v>182</v>
      </c>
      <c r="C115" s="69" t="s">
        <v>189</v>
      </c>
      <c r="D115" s="69" t="s">
        <v>264</v>
      </c>
      <c r="E115" s="69" t="s">
        <v>196</v>
      </c>
      <c r="F115" s="69" t="s">
        <v>184</v>
      </c>
      <c r="G115" s="128">
        <f>1428871</f>
        <v>1428871</v>
      </c>
      <c r="H115" s="120"/>
      <c r="I115" s="70"/>
      <c r="J115" s="70"/>
      <c r="K115" s="70"/>
      <c r="L115" s="70">
        <f t="shared" si="6"/>
        <v>1428871</v>
      </c>
    </row>
    <row r="116" spans="1:12" ht="12.75" hidden="1">
      <c r="A116" s="69" t="s">
        <v>169</v>
      </c>
      <c r="B116" s="69" t="s">
        <v>182</v>
      </c>
      <c r="C116" s="69" t="s">
        <v>189</v>
      </c>
      <c r="D116" s="69" t="s">
        <v>264</v>
      </c>
      <c r="E116" s="69" t="s">
        <v>196</v>
      </c>
      <c r="F116" s="69" t="s">
        <v>184</v>
      </c>
      <c r="G116" s="128"/>
      <c r="H116" s="120"/>
      <c r="I116" s="70"/>
      <c r="J116" s="70"/>
      <c r="K116" s="70"/>
      <c r="L116" s="70">
        <f t="shared" si="6"/>
        <v>0</v>
      </c>
    </row>
    <row r="117" spans="1:12" ht="12.75" hidden="1">
      <c r="A117" s="69" t="s">
        <v>169</v>
      </c>
      <c r="B117" s="69" t="s">
        <v>182</v>
      </c>
      <c r="C117" s="69" t="s">
        <v>189</v>
      </c>
      <c r="D117" s="69" t="s">
        <v>221</v>
      </c>
      <c r="E117" s="69" t="s">
        <v>197</v>
      </c>
      <c r="F117" s="69" t="s">
        <v>184</v>
      </c>
      <c r="G117" s="128">
        <v>10000</v>
      </c>
      <c r="H117" s="120"/>
      <c r="I117" s="70"/>
      <c r="J117" s="70"/>
      <c r="K117" s="70"/>
      <c r="L117" s="70">
        <f t="shared" si="6"/>
        <v>10000</v>
      </c>
    </row>
    <row r="118" spans="1:12" ht="12.75" hidden="1">
      <c r="A118" s="69" t="s">
        <v>169</v>
      </c>
      <c r="B118" s="69" t="s">
        <v>182</v>
      </c>
      <c r="C118" s="69" t="s">
        <v>189</v>
      </c>
      <c r="D118" s="69" t="s">
        <v>221</v>
      </c>
      <c r="E118" s="69" t="s">
        <v>198</v>
      </c>
      <c r="F118" s="69" t="s">
        <v>184</v>
      </c>
      <c r="G118" s="129"/>
      <c r="H118" s="120">
        <v>18000</v>
      </c>
      <c r="I118" s="70">
        <v>18000</v>
      </c>
      <c r="J118" s="70"/>
      <c r="K118" s="70"/>
      <c r="L118" s="70">
        <f t="shared" si="6"/>
        <v>18000</v>
      </c>
    </row>
    <row r="119" spans="1:12" ht="12.75" hidden="1">
      <c r="A119" s="69" t="s">
        <v>169</v>
      </c>
      <c r="B119" s="69" t="s">
        <v>182</v>
      </c>
      <c r="C119" s="69" t="s">
        <v>189</v>
      </c>
      <c r="D119" s="69" t="s">
        <v>221</v>
      </c>
      <c r="E119" s="69" t="s">
        <v>275</v>
      </c>
      <c r="F119" s="69" t="s">
        <v>184</v>
      </c>
      <c r="G119" s="128"/>
      <c r="H119" s="120">
        <v>23225.65</v>
      </c>
      <c r="I119" s="70">
        <v>23225.65</v>
      </c>
      <c r="J119" s="70"/>
      <c r="K119" s="70"/>
      <c r="L119" s="70">
        <f aca="true" t="shared" si="7" ref="L119:L133">G119+H119</f>
        <v>23225.65</v>
      </c>
    </row>
    <row r="120" spans="1:12" ht="12.75" hidden="1">
      <c r="A120" s="69" t="s">
        <v>169</v>
      </c>
      <c r="B120" s="69" t="s">
        <v>182</v>
      </c>
      <c r="C120" s="69" t="s">
        <v>189</v>
      </c>
      <c r="D120" s="69" t="s">
        <v>222</v>
      </c>
      <c r="E120" s="69">
        <v>296</v>
      </c>
      <c r="F120" s="69" t="s">
        <v>184</v>
      </c>
      <c r="G120" s="70"/>
      <c r="H120" s="120"/>
      <c r="I120" s="70"/>
      <c r="J120" s="70"/>
      <c r="K120" s="70"/>
      <c r="L120" s="70">
        <f t="shared" si="7"/>
        <v>0</v>
      </c>
    </row>
    <row r="121" spans="1:12" ht="12.75" hidden="1">
      <c r="A121" s="69" t="s">
        <v>169</v>
      </c>
      <c r="B121" s="69" t="s">
        <v>182</v>
      </c>
      <c r="C121" s="69" t="s">
        <v>189</v>
      </c>
      <c r="D121" s="69" t="s">
        <v>245</v>
      </c>
      <c r="E121" s="69">
        <v>296</v>
      </c>
      <c r="F121" s="69" t="s">
        <v>184</v>
      </c>
      <c r="G121" s="70"/>
      <c r="H121" s="120"/>
      <c r="I121" s="70"/>
      <c r="J121" s="70"/>
      <c r="K121" s="70"/>
      <c r="L121" s="70">
        <f t="shared" si="7"/>
        <v>0</v>
      </c>
    </row>
    <row r="122" spans="1:12" ht="12.75" hidden="1">
      <c r="A122" s="69" t="s">
        <v>169</v>
      </c>
      <c r="B122" s="69" t="s">
        <v>182</v>
      </c>
      <c r="C122" s="69" t="s">
        <v>189</v>
      </c>
      <c r="D122" s="69" t="s">
        <v>223</v>
      </c>
      <c r="E122" s="69">
        <v>296</v>
      </c>
      <c r="F122" s="69" t="s">
        <v>184</v>
      </c>
      <c r="G122" s="70"/>
      <c r="H122" s="120"/>
      <c r="I122" s="70"/>
      <c r="J122" s="70"/>
      <c r="K122" s="70"/>
      <c r="L122" s="70">
        <f t="shared" si="7"/>
        <v>0</v>
      </c>
    </row>
    <row r="123" spans="1:12" ht="12.75" hidden="1">
      <c r="A123" s="69" t="s">
        <v>169</v>
      </c>
      <c r="B123" s="69" t="s">
        <v>182</v>
      </c>
      <c r="C123" s="69" t="s">
        <v>189</v>
      </c>
      <c r="D123" s="69" t="s">
        <v>221</v>
      </c>
      <c r="E123" s="69" t="s">
        <v>200</v>
      </c>
      <c r="F123" s="69" t="s">
        <v>184</v>
      </c>
      <c r="G123" s="70">
        <v>359150.87</v>
      </c>
      <c r="H123" s="120">
        <v>-61225.65</v>
      </c>
      <c r="I123" s="70">
        <v>-61225.65</v>
      </c>
      <c r="J123" s="70"/>
      <c r="K123" s="70"/>
      <c r="L123" s="70">
        <f t="shared" si="7"/>
        <v>297925.22</v>
      </c>
    </row>
    <row r="124" spans="1:12" ht="12.75" hidden="1">
      <c r="A124" s="69" t="s">
        <v>169</v>
      </c>
      <c r="B124" s="69" t="s">
        <v>182</v>
      </c>
      <c r="C124" s="69" t="s">
        <v>189</v>
      </c>
      <c r="D124" s="69" t="s">
        <v>221</v>
      </c>
      <c r="E124" s="69" t="s">
        <v>254</v>
      </c>
      <c r="F124" s="69" t="s">
        <v>184</v>
      </c>
      <c r="G124" s="70"/>
      <c r="H124" s="120">
        <v>20000</v>
      </c>
      <c r="I124" s="70">
        <v>20000</v>
      </c>
      <c r="J124" s="70"/>
      <c r="K124" s="70"/>
      <c r="L124" s="70"/>
    </row>
    <row r="125" spans="1:12" ht="12.75" hidden="1">
      <c r="A125" s="69" t="s">
        <v>169</v>
      </c>
      <c r="B125" s="69" t="s">
        <v>182</v>
      </c>
      <c r="C125" s="69" t="s">
        <v>189</v>
      </c>
      <c r="D125" s="69" t="s">
        <v>221</v>
      </c>
      <c r="E125" s="69" t="s">
        <v>262</v>
      </c>
      <c r="F125" s="69" t="s">
        <v>184</v>
      </c>
      <c r="G125" s="70">
        <v>23779.24</v>
      </c>
      <c r="H125" s="120"/>
      <c r="I125" s="70"/>
      <c r="J125" s="70"/>
      <c r="K125" s="70"/>
      <c r="L125" s="70">
        <f t="shared" si="7"/>
        <v>23779.24</v>
      </c>
    </row>
    <row r="126" spans="1:12" ht="12.75" hidden="1">
      <c r="A126" s="126" t="s">
        <v>169</v>
      </c>
      <c r="B126" s="126" t="s">
        <v>182</v>
      </c>
      <c r="C126" s="126" t="s">
        <v>189</v>
      </c>
      <c r="D126" s="126" t="s">
        <v>218</v>
      </c>
      <c r="E126" s="126" t="s">
        <v>191</v>
      </c>
      <c r="F126" s="126" t="s">
        <v>186</v>
      </c>
      <c r="G126" s="130">
        <v>63737.61</v>
      </c>
      <c r="H126" s="127"/>
      <c r="I126" s="127"/>
      <c r="J126" s="127"/>
      <c r="K126" s="127"/>
      <c r="L126" s="127">
        <f t="shared" si="7"/>
        <v>63737.61</v>
      </c>
    </row>
    <row r="127" spans="1:12" ht="12.75" hidden="1">
      <c r="A127" s="126" t="s">
        <v>169</v>
      </c>
      <c r="B127" s="126" t="s">
        <v>182</v>
      </c>
      <c r="C127" s="126" t="s">
        <v>189</v>
      </c>
      <c r="D127" s="126" t="s">
        <v>219</v>
      </c>
      <c r="E127" s="126" t="s">
        <v>192</v>
      </c>
      <c r="F127" s="126" t="s">
        <v>186</v>
      </c>
      <c r="G127" s="130">
        <v>50000</v>
      </c>
      <c r="H127" s="127"/>
      <c r="I127" s="127"/>
      <c r="J127" s="127"/>
      <c r="K127" s="127"/>
      <c r="L127" s="127">
        <f t="shared" si="7"/>
        <v>50000</v>
      </c>
    </row>
    <row r="128" spans="1:12" ht="12.75" hidden="1">
      <c r="A128" s="126" t="s">
        <v>169</v>
      </c>
      <c r="B128" s="126" t="s">
        <v>182</v>
      </c>
      <c r="C128" s="126" t="s">
        <v>189</v>
      </c>
      <c r="D128" s="126" t="s">
        <v>220</v>
      </c>
      <c r="E128" s="126" t="s">
        <v>193</v>
      </c>
      <c r="F128" s="126" t="s">
        <v>186</v>
      </c>
      <c r="G128" s="130">
        <v>27577.02</v>
      </c>
      <c r="H128" s="127"/>
      <c r="I128" s="127"/>
      <c r="J128" s="127"/>
      <c r="K128" s="127"/>
      <c r="L128" s="127">
        <f t="shared" si="7"/>
        <v>27577.02</v>
      </c>
    </row>
    <row r="129" spans="1:12" ht="12.75" hidden="1">
      <c r="A129" s="126" t="s">
        <v>169</v>
      </c>
      <c r="B129" s="126" t="s">
        <v>182</v>
      </c>
      <c r="C129" s="126" t="s">
        <v>189</v>
      </c>
      <c r="D129" s="126" t="s">
        <v>221</v>
      </c>
      <c r="E129" s="126" t="s">
        <v>196</v>
      </c>
      <c r="F129" s="126" t="s">
        <v>186</v>
      </c>
      <c r="G129" s="127"/>
      <c r="H129" s="127"/>
      <c r="I129" s="127"/>
      <c r="J129" s="127"/>
      <c r="K129" s="127"/>
      <c r="L129" s="127">
        <f t="shared" si="7"/>
        <v>0</v>
      </c>
    </row>
    <row r="130" spans="1:12" ht="12.75" hidden="1">
      <c r="A130" s="126" t="s">
        <v>169</v>
      </c>
      <c r="B130" s="126" t="s">
        <v>182</v>
      </c>
      <c r="C130" s="126" t="s">
        <v>189</v>
      </c>
      <c r="D130" s="126" t="s">
        <v>221</v>
      </c>
      <c r="E130" s="126" t="s">
        <v>198</v>
      </c>
      <c r="F130" s="126" t="s">
        <v>186</v>
      </c>
      <c r="G130" s="127">
        <v>12000</v>
      </c>
      <c r="H130" s="127"/>
      <c r="I130" s="127"/>
      <c r="J130" s="127"/>
      <c r="K130" s="127"/>
      <c r="L130" s="127">
        <f t="shared" si="7"/>
        <v>12000</v>
      </c>
    </row>
    <row r="131" spans="1:12" ht="12.75" hidden="1">
      <c r="A131" s="126" t="s">
        <v>169</v>
      </c>
      <c r="B131" s="126" t="s">
        <v>182</v>
      </c>
      <c r="C131" s="126" t="s">
        <v>189</v>
      </c>
      <c r="D131" s="126" t="s">
        <v>221</v>
      </c>
      <c r="E131" s="126" t="s">
        <v>200</v>
      </c>
      <c r="F131" s="126" t="s">
        <v>186</v>
      </c>
      <c r="G131" s="127">
        <v>55465.26</v>
      </c>
      <c r="H131" s="127"/>
      <c r="I131" s="127"/>
      <c r="J131" s="127"/>
      <c r="K131" s="127"/>
      <c r="L131" s="127">
        <f t="shared" si="7"/>
        <v>55465.26</v>
      </c>
    </row>
    <row r="132" spans="1:12" ht="12.75" hidden="1">
      <c r="A132" s="126" t="s">
        <v>169</v>
      </c>
      <c r="B132" s="126" t="s">
        <v>182</v>
      </c>
      <c r="C132" s="126" t="s">
        <v>189</v>
      </c>
      <c r="D132" s="126" t="s">
        <v>221</v>
      </c>
      <c r="E132" s="126" t="s">
        <v>254</v>
      </c>
      <c r="F132" s="126" t="s">
        <v>186</v>
      </c>
      <c r="G132" s="127">
        <v>10000</v>
      </c>
      <c r="H132" s="127"/>
      <c r="I132" s="127"/>
      <c r="J132" s="127"/>
      <c r="K132" s="127"/>
      <c r="L132" s="127">
        <f t="shared" si="7"/>
        <v>10000</v>
      </c>
    </row>
    <row r="133" spans="1:12" ht="12.75" hidden="1">
      <c r="A133" s="126" t="s">
        <v>169</v>
      </c>
      <c r="B133" s="126" t="s">
        <v>182</v>
      </c>
      <c r="C133" s="126" t="s">
        <v>189</v>
      </c>
      <c r="D133" s="126" t="s">
        <v>221</v>
      </c>
      <c r="E133" s="126" t="s">
        <v>262</v>
      </c>
      <c r="F133" s="126" t="s">
        <v>186</v>
      </c>
      <c r="G133" s="127">
        <v>85602.18000000001</v>
      </c>
      <c r="H133" s="127"/>
      <c r="I133" s="127"/>
      <c r="J133" s="127"/>
      <c r="K133" s="127"/>
      <c r="L133" s="127">
        <f t="shared" si="7"/>
        <v>85602.18000000001</v>
      </c>
    </row>
    <row r="134" spans="1:12" ht="12.75" hidden="1">
      <c r="A134" s="69"/>
      <c r="B134" s="69"/>
      <c r="C134" s="69"/>
      <c r="D134" s="69"/>
      <c r="E134" s="69"/>
      <c r="F134" s="69"/>
      <c r="G134" s="70"/>
      <c r="H134" s="70"/>
      <c r="I134" s="70"/>
      <c r="J134" s="70"/>
      <c r="K134" s="70"/>
      <c r="L134" s="70"/>
    </row>
    <row r="135" spans="1:12" ht="12.75" hidden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</row>
    <row r="136" spans="1:12" ht="12.75" hidden="1">
      <c r="A136" s="267" t="s">
        <v>202</v>
      </c>
      <c r="B136" s="267"/>
      <c r="C136" s="267"/>
      <c r="D136" s="267"/>
      <c r="E136" s="267"/>
      <c r="F136" s="268"/>
      <c r="G136" s="268"/>
      <c r="H136" s="72"/>
      <c r="I136" s="268" t="s">
        <v>161</v>
      </c>
      <c r="J136" s="268"/>
      <c r="K136" s="73"/>
      <c r="L136" s="73"/>
    </row>
    <row r="137" spans="1:12" ht="12.75" hidden="1">
      <c r="A137" s="72"/>
      <c r="B137" s="72"/>
      <c r="C137" s="72"/>
      <c r="D137" s="72"/>
      <c r="E137" s="72"/>
      <c r="F137" s="71"/>
      <c r="G137" s="71" t="s">
        <v>13</v>
      </c>
      <c r="H137" s="72"/>
      <c r="I137" s="269" t="s">
        <v>14</v>
      </c>
      <c r="J137" s="269"/>
      <c r="K137" s="72"/>
      <c r="L137" s="72"/>
    </row>
    <row r="138" spans="1:12" ht="12.75" hidden="1">
      <c r="A138" s="270" t="s">
        <v>203</v>
      </c>
      <c r="B138" s="270"/>
      <c r="C138" s="270"/>
      <c r="D138" s="270"/>
      <c r="E138" s="270"/>
      <c r="F138" s="268"/>
      <c r="G138" s="268"/>
      <c r="H138" s="72"/>
      <c r="I138" s="268" t="s">
        <v>252</v>
      </c>
      <c r="J138" s="268"/>
      <c r="K138" s="72"/>
      <c r="L138" s="72"/>
    </row>
    <row r="139" spans="1:12" ht="12.75" hidden="1">
      <c r="A139" s="72"/>
      <c r="B139" s="72"/>
      <c r="C139" s="72"/>
      <c r="D139" s="72"/>
      <c r="E139" s="72"/>
      <c r="F139" s="71"/>
      <c r="G139" s="71" t="s">
        <v>13</v>
      </c>
      <c r="H139" s="72"/>
      <c r="I139" s="269" t="s">
        <v>14</v>
      </c>
      <c r="J139" s="269"/>
      <c r="K139" s="72"/>
      <c r="L139" s="72"/>
    </row>
    <row r="140" spans="1:12" ht="12.75" hidden="1">
      <c r="A140" s="270" t="s">
        <v>204</v>
      </c>
      <c r="B140" s="270"/>
      <c r="C140" s="270"/>
      <c r="D140" s="270"/>
      <c r="E140" s="270"/>
      <c r="F140" s="268"/>
      <c r="G140" s="268"/>
      <c r="H140" s="72"/>
      <c r="I140" s="268"/>
      <c r="J140" s="268"/>
      <c r="K140" s="72"/>
      <c r="L140" s="72"/>
    </row>
    <row r="141" spans="1:12" ht="12.75" hidden="1">
      <c r="A141" s="72"/>
      <c r="B141" s="72"/>
      <c r="C141" s="72"/>
      <c r="D141" s="72"/>
      <c r="E141" s="72"/>
      <c r="F141" s="71"/>
      <c r="G141" s="71" t="s">
        <v>13</v>
      </c>
      <c r="H141" s="72"/>
      <c r="I141" s="269" t="s">
        <v>14</v>
      </c>
      <c r="J141" s="269"/>
      <c r="K141" s="72"/>
      <c r="L141" s="72"/>
    </row>
    <row r="142" spans="1:12" ht="12.75" hidden="1">
      <c r="A142" s="271" t="s">
        <v>276</v>
      </c>
      <c r="B142" s="271"/>
      <c r="C142" s="271"/>
      <c r="D142" s="271"/>
      <c r="E142" s="271"/>
      <c r="F142" s="72"/>
      <c r="G142" s="72"/>
      <c r="H142" s="72"/>
      <c r="I142" s="72"/>
      <c r="J142" s="72"/>
      <c r="K142" s="72"/>
      <c r="L142" s="72"/>
    </row>
    <row r="143" ht="12.75" hidden="1"/>
  </sheetData>
  <sheetProtection/>
  <mergeCells count="96">
    <mergeCell ref="I139:J139"/>
    <mergeCell ref="A140:E140"/>
    <mergeCell ref="F140:G140"/>
    <mergeCell ref="I140:J140"/>
    <mergeCell ref="I141:J141"/>
    <mergeCell ref="A142:E142"/>
    <mergeCell ref="B108:C108"/>
    <mergeCell ref="A136:E136"/>
    <mergeCell ref="F136:G136"/>
    <mergeCell ref="I136:J136"/>
    <mergeCell ref="I137:J137"/>
    <mergeCell ref="A138:E138"/>
    <mergeCell ref="F138:G138"/>
    <mergeCell ref="I138:J138"/>
    <mergeCell ref="L101:L102"/>
    <mergeCell ref="A103:F103"/>
    <mergeCell ref="A104:F104"/>
    <mergeCell ref="B105:C105"/>
    <mergeCell ref="B106:C106"/>
    <mergeCell ref="B107:C107"/>
    <mergeCell ref="A101:D102"/>
    <mergeCell ref="E101:E102"/>
    <mergeCell ref="F101:F102"/>
    <mergeCell ref="G101:G102"/>
    <mergeCell ref="H101:H102"/>
    <mergeCell ref="I101:K101"/>
    <mergeCell ref="A96:I96"/>
    <mergeCell ref="A98:F98"/>
    <mergeCell ref="G98:J98"/>
    <mergeCell ref="A99:F99"/>
    <mergeCell ref="G99:J99"/>
    <mergeCell ref="A100:C100"/>
    <mergeCell ref="A1:I1"/>
    <mergeCell ref="A49:I49"/>
    <mergeCell ref="B11:C11"/>
    <mergeCell ref="B59:C59"/>
    <mergeCell ref="I43:J43"/>
    <mergeCell ref="A44:E44"/>
    <mergeCell ref="F44:G44"/>
    <mergeCell ref="I44:J44"/>
    <mergeCell ref="I45:J45"/>
    <mergeCell ref="A46:E46"/>
    <mergeCell ref="B13:C13"/>
    <mergeCell ref="A40:E40"/>
    <mergeCell ref="F40:G40"/>
    <mergeCell ref="I40:J40"/>
    <mergeCell ref="I41:J41"/>
    <mergeCell ref="A42:E42"/>
    <mergeCell ref="F42:G42"/>
    <mergeCell ref="I42:J42"/>
    <mergeCell ref="I6:K6"/>
    <mergeCell ref="L6:L7"/>
    <mergeCell ref="A8:F8"/>
    <mergeCell ref="A9:F9"/>
    <mergeCell ref="B10:C10"/>
    <mergeCell ref="B12:C12"/>
    <mergeCell ref="A3:F3"/>
    <mergeCell ref="G3:J3"/>
    <mergeCell ref="A4:F4"/>
    <mergeCell ref="G4:J4"/>
    <mergeCell ref="A5:C5"/>
    <mergeCell ref="A6:D7"/>
    <mergeCell ref="E6:E7"/>
    <mergeCell ref="F6:F7"/>
    <mergeCell ref="G6:G7"/>
    <mergeCell ref="H6:H7"/>
    <mergeCell ref="I91:J91"/>
    <mergeCell ref="A92:E92"/>
    <mergeCell ref="F92:G92"/>
    <mergeCell ref="I92:J92"/>
    <mergeCell ref="I93:J93"/>
    <mergeCell ref="A94:E94"/>
    <mergeCell ref="A88:E88"/>
    <mergeCell ref="F88:G88"/>
    <mergeCell ref="I88:J88"/>
    <mergeCell ref="I89:J89"/>
    <mergeCell ref="A90:E90"/>
    <mergeCell ref="F90:G90"/>
    <mergeCell ref="I90:J90"/>
    <mergeCell ref="L54:L55"/>
    <mergeCell ref="A56:F56"/>
    <mergeCell ref="A57:F57"/>
    <mergeCell ref="B58:C58"/>
    <mergeCell ref="B60:C60"/>
    <mergeCell ref="B61:C61"/>
    <mergeCell ref="A54:D55"/>
    <mergeCell ref="E54:E55"/>
    <mergeCell ref="F54:F55"/>
    <mergeCell ref="G54:G55"/>
    <mergeCell ref="H54:H55"/>
    <mergeCell ref="I54:K54"/>
    <mergeCell ref="A51:F51"/>
    <mergeCell ref="G51:J51"/>
    <mergeCell ref="A52:F52"/>
    <mergeCell ref="G52:J52"/>
    <mergeCell ref="A53:C53"/>
  </mergeCells>
  <printOptions/>
  <pageMargins left="0.7" right="0.7" top="0.75" bottom="0.75" header="0.3" footer="0.3"/>
  <pageSetup fitToHeight="0" fitToWidth="1" horizontalDpi="600" verticalDpi="600" orientation="portrait" paperSize="9" scale="77" r:id="rId1"/>
  <rowBreaks count="1" manualBreakCount="1">
    <brk id="47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O12" sqref="O12"/>
    </sheetView>
  </sheetViews>
  <sheetFormatPr defaultColWidth="9.00390625" defaultRowHeight="12.75"/>
  <cols>
    <col min="7" max="7" width="11.50390625" style="0" customWidth="1"/>
  </cols>
  <sheetData>
    <row r="1" spans="1:12" ht="15">
      <c r="A1" s="272" t="s">
        <v>166</v>
      </c>
      <c r="B1" s="272"/>
      <c r="C1" s="272"/>
      <c r="D1" s="272"/>
      <c r="E1" s="272"/>
      <c r="F1" s="272"/>
      <c r="G1" s="272"/>
      <c r="H1" s="272"/>
      <c r="I1" s="272"/>
      <c r="J1" s="53"/>
      <c r="K1" s="54"/>
      <c r="L1" s="55" t="s">
        <v>16</v>
      </c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211</v>
      </c>
    </row>
    <row r="3" spans="1:12" ht="35.25" customHeight="1">
      <c r="A3" s="252" t="s">
        <v>167</v>
      </c>
      <c r="B3" s="252"/>
      <c r="C3" s="252"/>
      <c r="D3" s="252"/>
      <c r="E3" s="252"/>
      <c r="F3" s="252"/>
      <c r="G3" s="253" t="s">
        <v>158</v>
      </c>
      <c r="H3" s="274"/>
      <c r="I3" s="274"/>
      <c r="J3" s="274"/>
      <c r="K3" s="58" t="s">
        <v>168</v>
      </c>
      <c r="L3" s="59" t="s">
        <v>169</v>
      </c>
    </row>
    <row r="4" spans="1:12" ht="13.5">
      <c r="A4" s="252" t="s">
        <v>170</v>
      </c>
      <c r="B4" s="252"/>
      <c r="C4" s="252"/>
      <c r="D4" s="252"/>
      <c r="E4" s="252"/>
      <c r="F4" s="252"/>
      <c r="G4" s="253" t="s">
        <v>171</v>
      </c>
      <c r="H4" s="274"/>
      <c r="I4" s="274"/>
      <c r="J4" s="274"/>
      <c r="K4" s="60"/>
      <c r="L4" s="61"/>
    </row>
    <row r="5" spans="1:12" ht="12.75">
      <c r="A5" s="252" t="s">
        <v>172</v>
      </c>
      <c r="B5" s="252"/>
      <c r="C5" s="252"/>
      <c r="D5" s="62"/>
      <c r="E5" s="62"/>
      <c r="F5" s="62"/>
      <c r="G5" s="63"/>
      <c r="H5" s="63"/>
      <c r="I5" s="63"/>
      <c r="J5" s="64"/>
      <c r="K5" s="58"/>
      <c r="L5" s="65"/>
    </row>
    <row r="6" spans="1:12" ht="12.75">
      <c r="A6" s="261" t="s">
        <v>173</v>
      </c>
      <c r="B6" s="262"/>
      <c r="C6" s="262"/>
      <c r="D6" s="262"/>
      <c r="E6" s="261" t="s">
        <v>174</v>
      </c>
      <c r="F6" s="261" t="s">
        <v>213</v>
      </c>
      <c r="G6" s="247" t="s">
        <v>205</v>
      </c>
      <c r="H6" s="247" t="s">
        <v>209</v>
      </c>
      <c r="I6" s="249" t="s">
        <v>175</v>
      </c>
      <c r="J6" s="250"/>
      <c r="K6" s="273"/>
      <c r="L6" s="247"/>
    </row>
    <row r="7" spans="1:12" ht="39">
      <c r="A7" s="275"/>
      <c r="B7" s="276"/>
      <c r="C7" s="276"/>
      <c r="D7" s="276"/>
      <c r="E7" s="275"/>
      <c r="F7" s="275"/>
      <c r="G7" s="248"/>
      <c r="H7" s="248"/>
      <c r="I7" s="66" t="s">
        <v>176</v>
      </c>
      <c r="J7" s="66" t="s">
        <v>177</v>
      </c>
      <c r="K7" s="66" t="s">
        <v>178</v>
      </c>
      <c r="L7" s="248"/>
    </row>
    <row r="8" spans="1:12" ht="12.75">
      <c r="A8" s="256" t="s">
        <v>179</v>
      </c>
      <c r="B8" s="257"/>
      <c r="C8" s="257"/>
      <c r="D8" s="257"/>
      <c r="E8" s="257"/>
      <c r="F8" s="258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6" t="s">
        <v>180</v>
      </c>
      <c r="B9" s="257"/>
      <c r="C9" s="257"/>
      <c r="D9" s="257"/>
      <c r="E9" s="257"/>
      <c r="F9" s="258"/>
      <c r="G9" s="68">
        <f>SUM(G10:G12)</f>
        <v>4680000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/>
    </row>
    <row r="10" spans="1:12" ht="12.75">
      <c r="A10" s="69" t="s">
        <v>169</v>
      </c>
      <c r="B10" s="259" t="s">
        <v>181</v>
      </c>
      <c r="C10" s="260"/>
      <c r="D10" s="69" t="s">
        <v>182</v>
      </c>
      <c r="E10" s="69" t="s">
        <v>183</v>
      </c>
      <c r="F10" s="69" t="s">
        <v>184</v>
      </c>
      <c r="G10" s="70">
        <v>4520000</v>
      </c>
      <c r="H10" s="70"/>
      <c r="I10" s="70"/>
      <c r="J10" s="70">
        <v>0</v>
      </c>
      <c r="K10" s="70">
        <v>0</v>
      </c>
      <c r="L10" s="70"/>
    </row>
    <row r="11" spans="1:12" ht="12.75">
      <c r="A11" s="69" t="s">
        <v>169</v>
      </c>
      <c r="B11" s="259" t="s">
        <v>181</v>
      </c>
      <c r="C11" s="260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/>
      <c r="I11" s="70"/>
      <c r="J11" s="70"/>
      <c r="K11" s="70"/>
      <c r="L11" s="70"/>
    </row>
    <row r="12" spans="1:12" ht="12.75">
      <c r="A12" s="69"/>
      <c r="B12" s="259" t="s">
        <v>187</v>
      </c>
      <c r="C12" s="260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6" t="s">
        <v>188</v>
      </c>
      <c r="B13" s="257"/>
      <c r="C13" s="257"/>
      <c r="D13" s="257"/>
      <c r="E13" s="257"/>
      <c r="F13" s="258"/>
      <c r="G13" s="68">
        <f>SUM(G14:G29)</f>
        <v>4680000</v>
      </c>
      <c r="H13" s="68">
        <f>SUM(H14:H29)</f>
        <v>0</v>
      </c>
      <c r="I13" s="68">
        <f>SUM(I14:I29)</f>
        <v>0</v>
      </c>
      <c r="J13" s="68">
        <f>SUM(J14:J29)</f>
        <v>0</v>
      </c>
      <c r="K13" s="68">
        <f>SUM(K14:K29)</f>
        <v>0</v>
      </c>
      <c r="L13" s="68"/>
    </row>
    <row r="14" spans="1:12" ht="12.75">
      <c r="A14" s="69" t="s">
        <v>169</v>
      </c>
      <c r="B14" s="69" t="s">
        <v>182</v>
      </c>
      <c r="C14" s="69" t="s">
        <v>189</v>
      </c>
      <c r="D14" s="69" t="s">
        <v>190</v>
      </c>
      <c r="E14" s="69" t="s">
        <v>191</v>
      </c>
      <c r="F14" s="69" t="s">
        <v>184</v>
      </c>
      <c r="G14" s="70">
        <v>2013730</v>
      </c>
      <c r="H14" s="70"/>
      <c r="I14" s="70"/>
      <c r="J14" s="70">
        <v>0</v>
      </c>
      <c r="K14" s="70">
        <v>0</v>
      </c>
      <c r="L14" s="70"/>
    </row>
    <row r="15" spans="1:12" ht="12.75">
      <c r="A15" s="69" t="s">
        <v>169</v>
      </c>
      <c r="B15" s="69" t="s">
        <v>182</v>
      </c>
      <c r="C15" s="69" t="s">
        <v>189</v>
      </c>
      <c r="D15" s="69" t="s">
        <v>190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/>
    </row>
    <row r="16" spans="1:12" ht="12.75">
      <c r="A16" s="69" t="s">
        <v>169</v>
      </c>
      <c r="B16" s="69" t="s">
        <v>182</v>
      </c>
      <c r="C16" s="69" t="s">
        <v>189</v>
      </c>
      <c r="D16" s="69" t="s">
        <v>190</v>
      </c>
      <c r="E16" s="69" t="s">
        <v>192</v>
      </c>
      <c r="F16" s="69" t="s">
        <v>184</v>
      </c>
      <c r="G16" s="70">
        <v>125000</v>
      </c>
      <c r="H16" s="70"/>
      <c r="I16" s="70"/>
      <c r="J16" s="70">
        <v>0</v>
      </c>
      <c r="K16" s="70">
        <v>0</v>
      </c>
      <c r="L16" s="70"/>
    </row>
    <row r="17" spans="1:12" ht="12.75">
      <c r="A17" s="69" t="s">
        <v>169</v>
      </c>
      <c r="B17" s="69" t="s">
        <v>182</v>
      </c>
      <c r="C17" s="69" t="s">
        <v>189</v>
      </c>
      <c r="D17" s="69" t="s">
        <v>190</v>
      </c>
      <c r="E17" s="69" t="s">
        <v>193</v>
      </c>
      <c r="F17" s="69" t="s">
        <v>184</v>
      </c>
      <c r="G17" s="70">
        <f>608150+70000</f>
        <v>678150</v>
      </c>
      <c r="H17" s="70"/>
      <c r="I17" s="70"/>
      <c r="J17" s="70"/>
      <c r="K17" s="70"/>
      <c r="L17" s="70"/>
    </row>
    <row r="18" spans="1:12" ht="12.75">
      <c r="A18" s="69" t="s">
        <v>169</v>
      </c>
      <c r="B18" s="69" t="s">
        <v>182</v>
      </c>
      <c r="C18" s="69" t="s">
        <v>189</v>
      </c>
      <c r="D18" s="69" t="s">
        <v>190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/>
    </row>
    <row r="19" spans="1:12" ht="12.75">
      <c r="A19" s="69" t="s">
        <v>169</v>
      </c>
      <c r="B19" s="69" t="s">
        <v>182</v>
      </c>
      <c r="C19" s="69" t="s">
        <v>189</v>
      </c>
      <c r="D19" s="69" t="s">
        <v>190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/>
    </row>
    <row r="20" spans="1:12" ht="12.75">
      <c r="A20" s="69" t="s">
        <v>169</v>
      </c>
      <c r="B20" s="69" t="s">
        <v>182</v>
      </c>
      <c r="C20" s="69" t="s">
        <v>189</v>
      </c>
      <c r="D20" s="69" t="s">
        <v>190</v>
      </c>
      <c r="E20" s="69" t="s">
        <v>195</v>
      </c>
      <c r="F20" s="69" t="s">
        <v>184</v>
      </c>
      <c r="G20" s="70">
        <v>15000</v>
      </c>
      <c r="H20" s="70"/>
      <c r="I20" s="70"/>
      <c r="J20" s="70"/>
      <c r="K20" s="70"/>
      <c r="L20" s="70"/>
    </row>
    <row r="21" spans="1:12" ht="12.75">
      <c r="A21" s="69" t="s">
        <v>169</v>
      </c>
      <c r="B21" s="69" t="s">
        <v>182</v>
      </c>
      <c r="C21" s="69" t="s">
        <v>189</v>
      </c>
      <c r="D21" s="69" t="s">
        <v>190</v>
      </c>
      <c r="E21" s="69" t="s">
        <v>196</v>
      </c>
      <c r="F21" s="69" t="s">
        <v>184</v>
      </c>
      <c r="G21" s="70">
        <v>719040</v>
      </c>
      <c r="H21" s="70"/>
      <c r="I21" s="70"/>
      <c r="J21" s="70"/>
      <c r="K21" s="70"/>
      <c r="L21" s="70"/>
    </row>
    <row r="22" spans="1:12" ht="12.75">
      <c r="A22" s="69" t="s">
        <v>169</v>
      </c>
      <c r="B22" s="69" t="s">
        <v>182</v>
      </c>
      <c r="C22" s="69" t="s">
        <v>189</v>
      </c>
      <c r="D22" s="69" t="s">
        <v>190</v>
      </c>
      <c r="E22" s="69" t="s">
        <v>196</v>
      </c>
      <c r="F22" s="69" t="s">
        <v>184</v>
      </c>
      <c r="G22" s="70">
        <v>29170</v>
      </c>
      <c r="H22" s="70"/>
      <c r="I22" s="70"/>
      <c r="J22" s="70"/>
      <c r="K22" s="70"/>
      <c r="L22" s="70"/>
    </row>
    <row r="23" spans="1:12" ht="12.75">
      <c r="A23" s="69" t="s">
        <v>169</v>
      </c>
      <c r="B23" s="69" t="s">
        <v>182</v>
      </c>
      <c r="C23" s="69" t="s">
        <v>189</v>
      </c>
      <c r="D23" s="69" t="s">
        <v>190</v>
      </c>
      <c r="E23" s="69" t="s">
        <v>197</v>
      </c>
      <c r="F23" s="69" t="s">
        <v>184</v>
      </c>
      <c r="G23" s="70">
        <v>208800</v>
      </c>
      <c r="H23" s="70"/>
      <c r="I23" s="70"/>
      <c r="J23" s="70"/>
      <c r="K23" s="70"/>
      <c r="L23" s="70"/>
    </row>
    <row r="24" spans="1:12" ht="12.75">
      <c r="A24" s="69" t="s">
        <v>169</v>
      </c>
      <c r="B24" s="69" t="s">
        <v>182</v>
      </c>
      <c r="C24" s="69" t="s">
        <v>189</v>
      </c>
      <c r="D24" s="69" t="s">
        <v>190</v>
      </c>
      <c r="E24" s="69" t="s">
        <v>198</v>
      </c>
      <c r="F24" s="69" t="s">
        <v>184</v>
      </c>
      <c r="G24" s="77">
        <f>197446.44+11630.21-4966.65</f>
        <v>204110</v>
      </c>
      <c r="H24" s="70"/>
      <c r="I24" s="70"/>
      <c r="J24" s="70"/>
      <c r="K24" s="70"/>
      <c r="L24" s="70"/>
    </row>
    <row r="25" spans="1:12" ht="12.75">
      <c r="A25" s="69" t="s">
        <v>169</v>
      </c>
      <c r="B25" s="69" t="s">
        <v>182</v>
      </c>
      <c r="C25" s="69" t="s">
        <v>189</v>
      </c>
      <c r="D25" s="69" t="s">
        <v>190</v>
      </c>
      <c r="E25" s="69" t="s">
        <v>199</v>
      </c>
      <c r="F25" s="69" t="s">
        <v>184</v>
      </c>
      <c r="G25" s="70">
        <f>260000-70000</f>
        <v>190000</v>
      </c>
      <c r="H25" s="70"/>
      <c r="I25" s="70"/>
      <c r="J25" s="70">
        <v>0</v>
      </c>
      <c r="K25" s="70">
        <v>0</v>
      </c>
      <c r="L25" s="70"/>
    </row>
    <row r="26" spans="1:12" ht="12.75">
      <c r="A26" s="69" t="s">
        <v>169</v>
      </c>
      <c r="B26" s="69" t="s">
        <v>182</v>
      </c>
      <c r="C26" s="69" t="s">
        <v>189</v>
      </c>
      <c r="D26" s="69" t="s">
        <v>190</v>
      </c>
      <c r="E26" s="69" t="s">
        <v>200</v>
      </c>
      <c r="F26" s="69" t="s">
        <v>184</v>
      </c>
      <c r="G26" s="70"/>
      <c r="H26" s="70"/>
      <c r="I26" s="70"/>
      <c r="J26" s="70">
        <v>0</v>
      </c>
      <c r="K26" s="70">
        <v>0</v>
      </c>
      <c r="L26" s="70"/>
    </row>
    <row r="27" spans="1:12" ht="12.75">
      <c r="A27" s="69" t="s">
        <v>169</v>
      </c>
      <c r="B27" s="69" t="s">
        <v>182</v>
      </c>
      <c r="C27" s="69" t="s">
        <v>189</v>
      </c>
      <c r="D27" s="69" t="s">
        <v>190</v>
      </c>
      <c r="E27" s="69" t="s">
        <v>200</v>
      </c>
      <c r="F27" s="69" t="s">
        <v>186</v>
      </c>
      <c r="G27" s="70">
        <f>120900-8900</f>
        <v>112000</v>
      </c>
      <c r="H27" s="70"/>
      <c r="I27" s="70"/>
      <c r="J27" s="70">
        <v>0</v>
      </c>
      <c r="K27" s="70">
        <v>0</v>
      </c>
      <c r="L27" s="70"/>
    </row>
    <row r="28" spans="1:12" ht="12.75">
      <c r="A28" s="69" t="s">
        <v>169</v>
      </c>
      <c r="B28" s="69" t="s">
        <v>182</v>
      </c>
      <c r="C28" s="69" t="s">
        <v>189</v>
      </c>
      <c r="D28" s="69" t="s">
        <v>190</v>
      </c>
      <c r="E28" s="69" t="s">
        <v>201</v>
      </c>
      <c r="F28" s="69" t="s">
        <v>184</v>
      </c>
      <c r="G28" s="70">
        <f>270000</f>
        <v>270000</v>
      </c>
      <c r="H28" s="70"/>
      <c r="I28" s="70"/>
      <c r="J28" s="70">
        <v>0</v>
      </c>
      <c r="K28" s="70">
        <v>0</v>
      </c>
      <c r="L28" s="70"/>
    </row>
    <row r="29" spans="1:12" ht="12.75">
      <c r="A29" s="69"/>
      <c r="B29" s="69"/>
      <c r="C29" s="69"/>
      <c r="D29" s="69"/>
      <c r="E29" s="69"/>
      <c r="F29" s="69"/>
      <c r="G29" s="70"/>
      <c r="H29" s="70"/>
      <c r="I29" s="70"/>
      <c r="J29" s="70">
        <v>0</v>
      </c>
      <c r="K29" s="70">
        <v>0</v>
      </c>
      <c r="L29" s="70"/>
    </row>
    <row r="30" spans="1:12" ht="12.7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2.75">
      <c r="A31" s="267" t="s">
        <v>202</v>
      </c>
      <c r="B31" s="267"/>
      <c r="C31" s="267"/>
      <c r="D31" s="267"/>
      <c r="E31" s="267"/>
      <c r="F31" s="268"/>
      <c r="G31" s="268"/>
      <c r="H31" s="72"/>
      <c r="I31" s="268" t="s">
        <v>161</v>
      </c>
      <c r="J31" s="268"/>
      <c r="K31" s="73"/>
      <c r="L31" s="73"/>
    </row>
    <row r="32" spans="1:12" ht="12.75">
      <c r="A32" s="72"/>
      <c r="B32" s="72"/>
      <c r="C32" s="72"/>
      <c r="D32" s="72"/>
      <c r="E32" s="72"/>
      <c r="F32" s="71"/>
      <c r="G32" s="71" t="s">
        <v>13</v>
      </c>
      <c r="H32" s="72"/>
      <c r="I32" s="269" t="s">
        <v>14</v>
      </c>
      <c r="J32" s="269"/>
      <c r="K32" s="72"/>
      <c r="L32" s="72"/>
    </row>
    <row r="33" spans="1:12" ht="12.75">
      <c r="A33" s="270" t="s">
        <v>203</v>
      </c>
      <c r="B33" s="270"/>
      <c r="C33" s="270"/>
      <c r="D33" s="270"/>
      <c r="E33" s="270"/>
      <c r="F33" s="268"/>
      <c r="G33" s="268"/>
      <c r="H33" s="72"/>
      <c r="I33" s="268" t="s">
        <v>159</v>
      </c>
      <c r="J33" s="268"/>
      <c r="K33" s="72"/>
      <c r="L33" s="72"/>
    </row>
    <row r="34" spans="1:12" ht="12.75">
      <c r="A34" s="72"/>
      <c r="B34" s="72"/>
      <c r="C34" s="72"/>
      <c r="D34" s="72"/>
      <c r="E34" s="72"/>
      <c r="F34" s="71"/>
      <c r="G34" s="71" t="s">
        <v>13</v>
      </c>
      <c r="H34" s="72"/>
      <c r="I34" s="269" t="s">
        <v>14</v>
      </c>
      <c r="J34" s="269"/>
      <c r="K34" s="72"/>
      <c r="L34" s="72"/>
    </row>
    <row r="35" spans="1:12" ht="12.75">
      <c r="A35" s="270" t="s">
        <v>204</v>
      </c>
      <c r="B35" s="270"/>
      <c r="C35" s="270"/>
      <c r="D35" s="270"/>
      <c r="E35" s="270"/>
      <c r="F35" s="268"/>
      <c r="G35" s="268"/>
      <c r="H35" s="72"/>
      <c r="I35" s="268"/>
      <c r="J35" s="268"/>
      <c r="K35" s="72"/>
      <c r="L35" s="72"/>
    </row>
    <row r="36" spans="1:12" ht="12.75">
      <c r="A36" s="72"/>
      <c r="B36" s="72"/>
      <c r="C36" s="72"/>
      <c r="D36" s="72"/>
      <c r="E36" s="72"/>
      <c r="F36" s="71"/>
      <c r="G36" s="71" t="s">
        <v>13</v>
      </c>
      <c r="H36" s="72"/>
      <c r="I36" s="269" t="s">
        <v>14</v>
      </c>
      <c r="J36" s="269"/>
      <c r="K36" s="72"/>
      <c r="L36" s="72"/>
    </row>
    <row r="37" spans="1:12" ht="12.75">
      <c r="A37" s="271" t="s">
        <v>212</v>
      </c>
      <c r="B37" s="271"/>
      <c r="C37" s="271"/>
      <c r="D37" s="271"/>
      <c r="E37" s="271"/>
      <c r="F37" s="72"/>
      <c r="G37" s="72"/>
      <c r="H37" s="72"/>
      <c r="I37" s="72"/>
      <c r="J37" s="72"/>
      <c r="K37" s="72"/>
      <c r="L37" s="72"/>
    </row>
  </sheetData>
  <sheetProtection/>
  <mergeCells count="32">
    <mergeCell ref="I34:J34"/>
    <mergeCell ref="A35:E35"/>
    <mergeCell ref="F35:G35"/>
    <mergeCell ref="I35:J35"/>
    <mergeCell ref="I36:J36"/>
    <mergeCell ref="A37:E37"/>
    <mergeCell ref="A13:F13"/>
    <mergeCell ref="A31:E31"/>
    <mergeCell ref="F31:G31"/>
    <mergeCell ref="I31:J31"/>
    <mergeCell ref="I32:J32"/>
    <mergeCell ref="A33:E33"/>
    <mergeCell ref="F33:G33"/>
    <mergeCell ref="I33:J33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086614173228347" right="0.7086614173228347" top="0.7480314960629921" bottom="0.7480314960629921" header="0.31496062992125984" footer="0.31496062992125984"/>
  <pageSetup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7" max="7" width="11.50390625" style="0" customWidth="1"/>
    <col min="10" max="10" width="7.875" style="0" customWidth="1"/>
    <col min="11" max="11" width="7.375" style="0" customWidth="1"/>
    <col min="12" max="12" width="10.375" style="0" customWidth="1"/>
  </cols>
  <sheetData>
    <row r="1" spans="1:12" ht="15">
      <c r="A1" s="272" t="s">
        <v>248</v>
      </c>
      <c r="B1" s="272"/>
      <c r="C1" s="272"/>
      <c r="D1" s="272"/>
      <c r="E1" s="272"/>
      <c r="F1" s="272"/>
      <c r="G1" s="272"/>
      <c r="H1" s="272"/>
      <c r="I1" s="272"/>
      <c r="J1" s="53"/>
      <c r="K1" s="54"/>
      <c r="L1" s="55" t="s">
        <v>16</v>
      </c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246</v>
      </c>
    </row>
    <row r="3" spans="1:12" ht="35.25" customHeight="1">
      <c r="A3" s="252" t="s">
        <v>167</v>
      </c>
      <c r="B3" s="252"/>
      <c r="C3" s="252"/>
      <c r="D3" s="252"/>
      <c r="E3" s="252"/>
      <c r="F3" s="252"/>
      <c r="G3" s="253" t="s">
        <v>158</v>
      </c>
      <c r="H3" s="274"/>
      <c r="I3" s="274"/>
      <c r="J3" s="274"/>
      <c r="K3" s="58" t="s">
        <v>168</v>
      </c>
      <c r="L3" s="59" t="s">
        <v>169</v>
      </c>
    </row>
    <row r="4" spans="1:12" ht="13.5">
      <c r="A4" s="252" t="s">
        <v>170</v>
      </c>
      <c r="B4" s="252"/>
      <c r="C4" s="252"/>
      <c r="D4" s="252"/>
      <c r="E4" s="252"/>
      <c r="F4" s="252"/>
      <c r="G4" s="253" t="s">
        <v>171</v>
      </c>
      <c r="H4" s="274"/>
      <c r="I4" s="274"/>
      <c r="J4" s="274"/>
      <c r="K4" s="60"/>
      <c r="L4" s="61"/>
    </row>
    <row r="5" spans="1:12" ht="12.75">
      <c r="A5" s="252" t="s">
        <v>172</v>
      </c>
      <c r="B5" s="252"/>
      <c r="C5" s="252"/>
      <c r="D5" s="118"/>
      <c r="E5" s="118"/>
      <c r="F5" s="118"/>
      <c r="G5" s="63"/>
      <c r="H5" s="63"/>
      <c r="I5" s="63"/>
      <c r="J5" s="64"/>
      <c r="K5" s="58"/>
      <c r="L5" s="65"/>
    </row>
    <row r="6" spans="1:12" ht="12.75">
      <c r="A6" s="261" t="s">
        <v>173</v>
      </c>
      <c r="B6" s="262"/>
      <c r="C6" s="262"/>
      <c r="D6" s="262"/>
      <c r="E6" s="261" t="s">
        <v>174</v>
      </c>
      <c r="F6" s="261" t="s">
        <v>213</v>
      </c>
      <c r="G6" s="247" t="s">
        <v>224</v>
      </c>
      <c r="H6" s="247" t="s">
        <v>216</v>
      </c>
      <c r="I6" s="249" t="s">
        <v>175</v>
      </c>
      <c r="J6" s="250"/>
      <c r="K6" s="273"/>
      <c r="L6" s="247" t="s">
        <v>215</v>
      </c>
    </row>
    <row r="7" spans="1:12" ht="39">
      <c r="A7" s="275"/>
      <c r="B7" s="276"/>
      <c r="C7" s="276"/>
      <c r="D7" s="276"/>
      <c r="E7" s="275"/>
      <c r="F7" s="275"/>
      <c r="G7" s="248"/>
      <c r="H7" s="248"/>
      <c r="I7" s="66" t="s">
        <v>176</v>
      </c>
      <c r="J7" s="66" t="s">
        <v>177</v>
      </c>
      <c r="K7" s="66" t="s">
        <v>178</v>
      </c>
      <c r="L7" s="248"/>
    </row>
    <row r="8" spans="1:12" ht="12.75">
      <c r="A8" s="256" t="s">
        <v>179</v>
      </c>
      <c r="B8" s="257"/>
      <c r="C8" s="257"/>
      <c r="D8" s="257"/>
      <c r="E8" s="257"/>
      <c r="F8" s="258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6" t="s">
        <v>180</v>
      </c>
      <c r="B9" s="257"/>
      <c r="C9" s="257"/>
      <c r="D9" s="257"/>
      <c r="E9" s="257"/>
      <c r="F9" s="258"/>
      <c r="G9" s="68">
        <f>SUM(G10:G12)</f>
        <v>4843000</v>
      </c>
      <c r="H9" s="68">
        <f>SUM(H10:H12)</f>
        <v>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169</v>
      </c>
      <c r="B10" s="259" t="s">
        <v>181</v>
      </c>
      <c r="C10" s="260"/>
      <c r="D10" s="69" t="s">
        <v>182</v>
      </c>
      <c r="E10" s="69" t="s">
        <v>183</v>
      </c>
      <c r="F10" s="69" t="s">
        <v>184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9" t="s">
        <v>181</v>
      </c>
      <c r="C11" s="260"/>
      <c r="D11" s="69" t="s">
        <v>182</v>
      </c>
      <c r="E11" s="69" t="s">
        <v>185</v>
      </c>
      <c r="F11" s="69" t="s">
        <v>186</v>
      </c>
      <c r="G11" s="70">
        <v>210000</v>
      </c>
      <c r="H11" s="70"/>
      <c r="I11" s="70"/>
      <c r="J11" s="70"/>
      <c r="K11" s="70"/>
      <c r="L11" s="70">
        <f>G11+H11</f>
        <v>210000</v>
      </c>
    </row>
    <row r="12" spans="1:12" ht="12.75">
      <c r="A12" s="69"/>
      <c r="B12" s="259" t="s">
        <v>187</v>
      </c>
      <c r="C12" s="260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6" t="s">
        <v>188</v>
      </c>
      <c r="B13" s="257"/>
      <c r="C13" s="257"/>
      <c r="D13" s="257"/>
      <c r="E13" s="257"/>
      <c r="F13" s="258"/>
      <c r="G13" s="68">
        <f aca="true" t="shared" si="0" ref="G13:L13">SUM(G14:G35)</f>
        <v>4843000</v>
      </c>
      <c r="H13" s="68">
        <f t="shared" si="0"/>
        <v>0</v>
      </c>
      <c r="I13" s="68">
        <f t="shared" si="0"/>
        <v>-0.4000000000000057</v>
      </c>
      <c r="J13" s="68">
        <f t="shared" si="0"/>
        <v>0</v>
      </c>
      <c r="K13" s="68">
        <f t="shared" si="0"/>
        <v>0</v>
      </c>
      <c r="L13" s="68">
        <f t="shared" si="0"/>
        <v>4806834.6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30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v>108901.38</v>
      </c>
      <c r="H25" s="70"/>
      <c r="I25" s="70"/>
      <c r="J25" s="70"/>
      <c r="K25" s="70"/>
      <c r="L25" s="70">
        <f>G25+H25</f>
        <v>108901.38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 t="s">
        <v>184</v>
      </c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245</v>
      </c>
      <c r="E28" s="69" t="s">
        <v>199</v>
      </c>
      <c r="F28" s="69" t="s">
        <v>184</v>
      </c>
      <c r="G28" s="70"/>
      <c r="H28" s="70">
        <v>158.4</v>
      </c>
      <c r="I28" s="70">
        <v>158</v>
      </c>
      <c r="J28" s="70"/>
      <c r="K28" s="70"/>
      <c r="L28" s="70"/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223</v>
      </c>
      <c r="E29" s="69" t="s">
        <v>199</v>
      </c>
      <c r="F29" s="69" t="s">
        <v>184</v>
      </c>
      <c r="G29" s="70">
        <v>11500</v>
      </c>
      <c r="H29" s="70"/>
      <c r="I29" s="70"/>
      <c r="J29" s="70"/>
      <c r="K29" s="70"/>
      <c r="L29" s="70">
        <f t="shared" si="1"/>
        <v>11500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184</v>
      </c>
      <c r="G30" s="70">
        <v>99800</v>
      </c>
      <c r="H30" s="70"/>
      <c r="I30" s="70"/>
      <c r="J30" s="70"/>
      <c r="K30" s="70"/>
      <c r="L30" s="70">
        <f t="shared" si="1"/>
        <v>99800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200</v>
      </c>
      <c r="F31" s="69" t="s">
        <v>186</v>
      </c>
      <c r="G31" s="70">
        <v>36993</v>
      </c>
      <c r="H31" s="70"/>
      <c r="I31" s="70"/>
      <c r="J31" s="70"/>
      <c r="K31" s="70"/>
      <c r="L31" s="70">
        <f>G31+H31</f>
        <v>36993</v>
      </c>
    </row>
    <row r="32" spans="1:12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201</v>
      </c>
      <c r="F32" s="69" t="s">
        <v>186</v>
      </c>
      <c r="G32" s="70">
        <v>36007</v>
      </c>
      <c r="H32" s="70"/>
      <c r="I32" s="70"/>
      <c r="J32" s="70"/>
      <c r="K32" s="70"/>
      <c r="L32" s="70">
        <f>H32</f>
        <v>0</v>
      </c>
    </row>
    <row r="33" spans="1:12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201</v>
      </c>
      <c r="F33" s="69" t="s">
        <v>186</v>
      </c>
      <c r="G33" s="70">
        <v>50000</v>
      </c>
      <c r="H33" s="70"/>
      <c r="I33" s="70"/>
      <c r="J33" s="70"/>
      <c r="K33" s="70"/>
      <c r="L33" s="70">
        <v>50000</v>
      </c>
    </row>
    <row r="34" spans="1:12" ht="12.75">
      <c r="A34" s="69" t="s">
        <v>169</v>
      </c>
      <c r="B34" s="69" t="s">
        <v>182</v>
      </c>
      <c r="C34" s="69" t="s">
        <v>189</v>
      </c>
      <c r="D34" s="69" t="s">
        <v>221</v>
      </c>
      <c r="E34" s="69" t="s">
        <v>201</v>
      </c>
      <c r="F34" s="69" t="s">
        <v>184</v>
      </c>
      <c r="G34" s="70">
        <v>296000</v>
      </c>
      <c r="H34" s="70">
        <v>-158.4</v>
      </c>
      <c r="I34" s="70">
        <v>-158.4</v>
      </c>
      <c r="J34" s="70"/>
      <c r="K34" s="70"/>
      <c r="L34" s="70">
        <f>G34+H34</f>
        <v>295841.6</v>
      </c>
    </row>
    <row r="35" spans="1:12" ht="12.75">
      <c r="A35" s="69"/>
      <c r="B35" s="69"/>
      <c r="C35" s="69"/>
      <c r="D35" s="69"/>
      <c r="E35" s="69"/>
      <c r="F35" s="69"/>
      <c r="G35" s="70"/>
      <c r="H35" s="70"/>
      <c r="I35" s="70"/>
      <c r="J35" s="70"/>
      <c r="K35" s="70"/>
      <c r="L35" s="70"/>
    </row>
    <row r="36" spans="1:12" ht="12.75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12" ht="12.75">
      <c r="A37" s="267" t="s">
        <v>202</v>
      </c>
      <c r="B37" s="267"/>
      <c r="C37" s="267"/>
      <c r="D37" s="267"/>
      <c r="E37" s="267"/>
      <c r="F37" s="268"/>
      <c r="G37" s="268"/>
      <c r="H37" s="72"/>
      <c r="I37" s="268" t="s">
        <v>161</v>
      </c>
      <c r="J37" s="268"/>
      <c r="K37" s="73"/>
      <c r="L37" s="73"/>
    </row>
    <row r="38" spans="1:12" ht="12.75">
      <c r="A38" s="72"/>
      <c r="B38" s="72"/>
      <c r="C38" s="72"/>
      <c r="D38" s="72"/>
      <c r="E38" s="72"/>
      <c r="F38" s="71"/>
      <c r="G38" s="71" t="s">
        <v>13</v>
      </c>
      <c r="H38" s="72"/>
      <c r="I38" s="269" t="s">
        <v>14</v>
      </c>
      <c r="J38" s="269"/>
      <c r="K38" s="72"/>
      <c r="L38" s="72"/>
    </row>
    <row r="39" spans="1:12" ht="12.75">
      <c r="A39" s="270" t="s">
        <v>203</v>
      </c>
      <c r="B39" s="270"/>
      <c r="C39" s="270"/>
      <c r="D39" s="270"/>
      <c r="E39" s="270"/>
      <c r="F39" s="268"/>
      <c r="G39" s="268"/>
      <c r="H39" s="72"/>
      <c r="I39" s="268" t="s">
        <v>159</v>
      </c>
      <c r="J39" s="268"/>
      <c r="K39" s="72"/>
      <c r="L39" s="72"/>
    </row>
    <row r="40" spans="1:12" ht="12.75">
      <c r="A40" s="72"/>
      <c r="B40" s="72"/>
      <c r="C40" s="72"/>
      <c r="D40" s="72"/>
      <c r="E40" s="72"/>
      <c r="F40" s="71"/>
      <c r="G40" s="71" t="s">
        <v>13</v>
      </c>
      <c r="H40" s="72"/>
      <c r="I40" s="269" t="s">
        <v>14</v>
      </c>
      <c r="J40" s="269"/>
      <c r="K40" s="72"/>
      <c r="L40" s="72"/>
    </row>
    <row r="41" spans="1:12" ht="12.75">
      <c r="A41" s="270" t="s">
        <v>204</v>
      </c>
      <c r="B41" s="270"/>
      <c r="C41" s="270"/>
      <c r="D41" s="270"/>
      <c r="E41" s="270"/>
      <c r="F41" s="268"/>
      <c r="G41" s="268"/>
      <c r="H41" s="72"/>
      <c r="I41" s="268"/>
      <c r="J41" s="268"/>
      <c r="K41" s="72"/>
      <c r="L41" s="72"/>
    </row>
    <row r="42" spans="1:12" ht="12.75">
      <c r="A42" s="72"/>
      <c r="B42" s="72"/>
      <c r="C42" s="72"/>
      <c r="D42" s="72"/>
      <c r="E42" s="72"/>
      <c r="F42" s="71"/>
      <c r="G42" s="71" t="s">
        <v>13</v>
      </c>
      <c r="H42" s="72"/>
      <c r="I42" s="269" t="s">
        <v>14</v>
      </c>
      <c r="J42" s="269"/>
      <c r="K42" s="72"/>
      <c r="L42" s="72"/>
    </row>
    <row r="43" spans="1:12" ht="12.75">
      <c r="A43" s="271" t="s">
        <v>247</v>
      </c>
      <c r="B43" s="271"/>
      <c r="C43" s="271"/>
      <c r="D43" s="271"/>
      <c r="E43" s="271"/>
      <c r="F43" s="72"/>
      <c r="G43" s="72"/>
      <c r="H43" s="72"/>
      <c r="I43" s="72"/>
      <c r="J43" s="72"/>
      <c r="K43" s="72"/>
      <c r="L43" s="72"/>
    </row>
  </sheetData>
  <sheetProtection/>
  <mergeCells count="32">
    <mergeCell ref="I40:J40"/>
    <mergeCell ref="A41:E41"/>
    <mergeCell ref="F41:G41"/>
    <mergeCell ref="I41:J41"/>
    <mergeCell ref="I42:J42"/>
    <mergeCell ref="A43:E43"/>
    <mergeCell ref="A13:F13"/>
    <mergeCell ref="A37:E37"/>
    <mergeCell ref="F37:G37"/>
    <mergeCell ref="I37:J37"/>
    <mergeCell ref="I38:J38"/>
    <mergeCell ref="A39:E39"/>
    <mergeCell ref="F39:G39"/>
    <mergeCell ref="I39:J39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H6:H7"/>
    <mergeCell ref="I6:K6"/>
    <mergeCell ref="A1:I1"/>
    <mergeCell ref="A3:F3"/>
    <mergeCell ref="G3:J3"/>
    <mergeCell ref="A4:F4"/>
    <mergeCell ref="G4:J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4">
      <selection activeCell="H27" sqref="H27"/>
    </sheetView>
  </sheetViews>
  <sheetFormatPr defaultColWidth="9.00390625" defaultRowHeight="12.75"/>
  <cols>
    <col min="7" max="7" width="11.50390625" style="0" customWidth="1"/>
    <col min="10" max="10" width="7.875" style="0" customWidth="1"/>
    <col min="11" max="11" width="7.375" style="0" customWidth="1"/>
    <col min="12" max="12" width="10.375" style="0" customWidth="1"/>
  </cols>
  <sheetData>
    <row r="1" spans="1:12" ht="15">
      <c r="A1" s="272" t="s">
        <v>242</v>
      </c>
      <c r="B1" s="272"/>
      <c r="C1" s="272"/>
      <c r="D1" s="272"/>
      <c r="E1" s="272"/>
      <c r="F1" s="272"/>
      <c r="G1" s="272"/>
      <c r="H1" s="272"/>
      <c r="I1" s="272"/>
      <c r="J1" s="53"/>
      <c r="K1" s="54"/>
      <c r="L1" s="55" t="s">
        <v>16</v>
      </c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243</v>
      </c>
    </row>
    <row r="3" spans="1:12" ht="35.25" customHeight="1">
      <c r="A3" s="252" t="s">
        <v>167</v>
      </c>
      <c r="B3" s="252"/>
      <c r="C3" s="252"/>
      <c r="D3" s="252"/>
      <c r="E3" s="252"/>
      <c r="F3" s="252"/>
      <c r="G3" s="253" t="s">
        <v>158</v>
      </c>
      <c r="H3" s="274"/>
      <c r="I3" s="274"/>
      <c r="J3" s="274"/>
      <c r="K3" s="58" t="s">
        <v>168</v>
      </c>
      <c r="L3" s="59" t="s">
        <v>169</v>
      </c>
    </row>
    <row r="4" spans="1:12" ht="13.5">
      <c r="A4" s="252" t="s">
        <v>170</v>
      </c>
      <c r="B4" s="252"/>
      <c r="C4" s="252"/>
      <c r="D4" s="252"/>
      <c r="E4" s="252"/>
      <c r="F4" s="252"/>
      <c r="G4" s="253" t="s">
        <v>171</v>
      </c>
      <c r="H4" s="274"/>
      <c r="I4" s="274"/>
      <c r="J4" s="274"/>
      <c r="K4" s="60"/>
      <c r="L4" s="61"/>
    </row>
    <row r="5" spans="1:12" ht="12.75">
      <c r="A5" s="252" t="s">
        <v>172</v>
      </c>
      <c r="B5" s="252"/>
      <c r="C5" s="252"/>
      <c r="D5" s="117"/>
      <c r="E5" s="117"/>
      <c r="F5" s="117"/>
      <c r="G5" s="63"/>
      <c r="H5" s="63"/>
      <c r="I5" s="63"/>
      <c r="J5" s="64"/>
      <c r="K5" s="58"/>
      <c r="L5" s="65"/>
    </row>
    <row r="6" spans="1:12" ht="12.75">
      <c r="A6" s="261" t="s">
        <v>173</v>
      </c>
      <c r="B6" s="262"/>
      <c r="C6" s="262"/>
      <c r="D6" s="262"/>
      <c r="E6" s="261" t="s">
        <v>174</v>
      </c>
      <c r="F6" s="261" t="s">
        <v>213</v>
      </c>
      <c r="G6" s="247" t="s">
        <v>224</v>
      </c>
      <c r="H6" s="247" t="s">
        <v>216</v>
      </c>
      <c r="I6" s="249" t="s">
        <v>175</v>
      </c>
      <c r="J6" s="250"/>
      <c r="K6" s="273"/>
      <c r="L6" s="247" t="s">
        <v>215</v>
      </c>
    </row>
    <row r="7" spans="1:12" ht="39">
      <c r="A7" s="275"/>
      <c r="B7" s="276"/>
      <c r="C7" s="276"/>
      <c r="D7" s="276"/>
      <c r="E7" s="275"/>
      <c r="F7" s="275"/>
      <c r="G7" s="248"/>
      <c r="H7" s="248"/>
      <c r="I7" s="66" t="s">
        <v>176</v>
      </c>
      <c r="J7" s="66" t="s">
        <v>177</v>
      </c>
      <c r="K7" s="66" t="s">
        <v>178</v>
      </c>
      <c r="L7" s="248"/>
    </row>
    <row r="8" spans="1:12" ht="12.75">
      <c r="A8" s="256" t="s">
        <v>179</v>
      </c>
      <c r="B8" s="257"/>
      <c r="C8" s="257"/>
      <c r="D8" s="257"/>
      <c r="E8" s="257"/>
      <c r="F8" s="258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6" t="s">
        <v>180</v>
      </c>
      <c r="B9" s="257"/>
      <c r="C9" s="257"/>
      <c r="D9" s="257"/>
      <c r="E9" s="257"/>
      <c r="F9" s="258"/>
      <c r="G9" s="68">
        <f>SUM(G10:G12)</f>
        <v>4793000</v>
      </c>
      <c r="H9" s="68">
        <f>SUM(H10:H12)</f>
        <v>50000</v>
      </c>
      <c r="I9" s="68">
        <f>SUM(I10:I12)</f>
        <v>50000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169</v>
      </c>
      <c r="B10" s="259" t="s">
        <v>181</v>
      </c>
      <c r="C10" s="260"/>
      <c r="D10" s="69" t="s">
        <v>182</v>
      </c>
      <c r="E10" s="69" t="s">
        <v>183</v>
      </c>
      <c r="F10" s="69" t="s">
        <v>184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9" t="s">
        <v>181</v>
      </c>
      <c r="C11" s="260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>
        <v>50000</v>
      </c>
      <c r="I11" s="70">
        <v>50000</v>
      </c>
      <c r="J11" s="70"/>
      <c r="K11" s="70"/>
      <c r="L11" s="70">
        <f>G11+H11</f>
        <v>210000</v>
      </c>
    </row>
    <row r="12" spans="1:12" ht="12.75">
      <c r="A12" s="69"/>
      <c r="B12" s="259" t="s">
        <v>187</v>
      </c>
      <c r="C12" s="260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6" t="s">
        <v>188</v>
      </c>
      <c r="B13" s="257"/>
      <c r="C13" s="257"/>
      <c r="D13" s="257"/>
      <c r="E13" s="257"/>
      <c r="F13" s="258"/>
      <c r="G13" s="68">
        <f aca="true" t="shared" si="0" ref="G13:L13">SUM(G14:G34)</f>
        <v>4793000</v>
      </c>
      <c r="H13" s="68">
        <f t="shared" si="0"/>
        <v>50000</v>
      </c>
      <c r="I13" s="68">
        <f t="shared" si="0"/>
        <v>50000</v>
      </c>
      <c r="J13" s="68">
        <f t="shared" si="0"/>
        <v>0</v>
      </c>
      <c r="K13" s="68">
        <f t="shared" si="0"/>
        <v>0</v>
      </c>
      <c r="L13" s="68">
        <f t="shared" si="0"/>
        <v>4843000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29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v>143901.38</v>
      </c>
      <c r="H25" s="70">
        <v>-35000</v>
      </c>
      <c r="I25" s="70">
        <v>-35000</v>
      </c>
      <c r="J25" s="70"/>
      <c r="K25" s="70"/>
      <c r="L25" s="70">
        <f>G25+H25</f>
        <v>108901.38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/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223</v>
      </c>
      <c r="E28" s="69" t="s">
        <v>199</v>
      </c>
      <c r="F28" s="69"/>
      <c r="G28" s="70">
        <v>11500</v>
      </c>
      <c r="H28" s="70"/>
      <c r="I28" s="70"/>
      <c r="J28" s="70"/>
      <c r="K28" s="70"/>
      <c r="L28" s="70">
        <f t="shared" si="1"/>
        <v>11500</v>
      </c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221</v>
      </c>
      <c r="E29" s="69" t="s">
        <v>200</v>
      </c>
      <c r="F29" s="69" t="s">
        <v>184</v>
      </c>
      <c r="G29" s="70">
        <v>99800</v>
      </c>
      <c r="H29" s="70"/>
      <c r="I29" s="70"/>
      <c r="J29" s="70"/>
      <c r="K29" s="70"/>
      <c r="L29" s="70">
        <f t="shared" si="1"/>
        <v>99800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186</v>
      </c>
      <c r="G30" s="70">
        <v>73000</v>
      </c>
      <c r="H30" s="70">
        <v>-36007</v>
      </c>
      <c r="I30" s="70">
        <v>-36007</v>
      </c>
      <c r="J30" s="70"/>
      <c r="K30" s="70"/>
      <c r="L30" s="70">
        <f>G30+H30</f>
        <v>36993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201</v>
      </c>
      <c r="F31" s="69" t="s">
        <v>186</v>
      </c>
      <c r="G31" s="70"/>
      <c r="H31" s="70">
        <v>36007</v>
      </c>
      <c r="I31" s="70">
        <v>36007</v>
      </c>
      <c r="J31" s="70"/>
      <c r="K31" s="70"/>
      <c r="L31" s="70">
        <f>H31</f>
        <v>36007</v>
      </c>
    </row>
    <row r="32" spans="1:12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201</v>
      </c>
      <c r="F32" s="69" t="s">
        <v>186</v>
      </c>
      <c r="G32" s="70"/>
      <c r="H32" s="70">
        <v>50000</v>
      </c>
      <c r="I32" s="70">
        <v>50000</v>
      </c>
      <c r="J32" s="70"/>
      <c r="K32" s="70"/>
      <c r="L32" s="70">
        <v>50000</v>
      </c>
    </row>
    <row r="33" spans="1:12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201</v>
      </c>
      <c r="F33" s="69" t="s">
        <v>184</v>
      </c>
      <c r="G33" s="70">
        <v>261000</v>
      </c>
      <c r="H33" s="70">
        <v>35000</v>
      </c>
      <c r="I33" s="70">
        <v>35000</v>
      </c>
      <c r="J33" s="70"/>
      <c r="K33" s="70"/>
      <c r="L33" s="70">
        <f>G33+H33</f>
        <v>296000</v>
      </c>
    </row>
    <row r="34" spans="1:12" ht="12.75">
      <c r="A34" s="69"/>
      <c r="B34" s="69"/>
      <c r="C34" s="69"/>
      <c r="D34" s="69"/>
      <c r="E34" s="69"/>
      <c r="F34" s="69"/>
      <c r="G34" s="70"/>
      <c r="H34" s="70"/>
      <c r="I34" s="70"/>
      <c r="J34" s="70"/>
      <c r="K34" s="70"/>
      <c r="L34" s="70"/>
    </row>
    <row r="35" spans="1:12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2.75">
      <c r="A36" s="267" t="s">
        <v>202</v>
      </c>
      <c r="B36" s="267"/>
      <c r="C36" s="267"/>
      <c r="D36" s="267"/>
      <c r="E36" s="267"/>
      <c r="F36" s="268"/>
      <c r="G36" s="268"/>
      <c r="H36" s="72"/>
      <c r="I36" s="268" t="s">
        <v>161</v>
      </c>
      <c r="J36" s="268"/>
      <c r="K36" s="73"/>
      <c r="L36" s="73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69" t="s">
        <v>14</v>
      </c>
      <c r="J37" s="269"/>
      <c r="K37" s="72"/>
      <c r="L37" s="72"/>
    </row>
    <row r="38" spans="1:12" ht="12.75">
      <c r="A38" s="270" t="s">
        <v>203</v>
      </c>
      <c r="B38" s="270"/>
      <c r="C38" s="270"/>
      <c r="D38" s="270"/>
      <c r="E38" s="270"/>
      <c r="F38" s="268"/>
      <c r="G38" s="268"/>
      <c r="H38" s="72"/>
      <c r="I38" s="268" t="s">
        <v>159</v>
      </c>
      <c r="J38" s="268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69" t="s">
        <v>14</v>
      </c>
      <c r="J39" s="269"/>
      <c r="K39" s="72"/>
      <c r="L39" s="72"/>
    </row>
    <row r="40" spans="1:12" ht="12.75">
      <c r="A40" s="270" t="s">
        <v>204</v>
      </c>
      <c r="B40" s="270"/>
      <c r="C40" s="270"/>
      <c r="D40" s="270"/>
      <c r="E40" s="270"/>
      <c r="F40" s="268"/>
      <c r="G40" s="268"/>
      <c r="H40" s="72"/>
      <c r="I40" s="268"/>
      <c r="J40" s="268"/>
      <c r="K40" s="72"/>
      <c r="L40" s="72"/>
    </row>
    <row r="41" spans="1:12" ht="12.75">
      <c r="A41" s="72"/>
      <c r="B41" s="72"/>
      <c r="C41" s="72"/>
      <c r="D41" s="72"/>
      <c r="E41" s="72"/>
      <c r="F41" s="71"/>
      <c r="G41" s="71" t="s">
        <v>13</v>
      </c>
      <c r="H41" s="72"/>
      <c r="I41" s="269" t="s">
        <v>14</v>
      </c>
      <c r="J41" s="269"/>
      <c r="K41" s="72"/>
      <c r="L41" s="72"/>
    </row>
    <row r="42" spans="1:12" ht="12.75">
      <c r="A42" s="271" t="s">
        <v>244</v>
      </c>
      <c r="B42" s="271"/>
      <c r="C42" s="271"/>
      <c r="D42" s="271"/>
      <c r="E42" s="271"/>
      <c r="F42" s="72"/>
      <c r="G42" s="72"/>
      <c r="H42" s="72"/>
      <c r="I42" s="72"/>
      <c r="J42" s="72"/>
      <c r="K42" s="72"/>
      <c r="L42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6:E36"/>
    <mergeCell ref="F36:G36"/>
    <mergeCell ref="I36:J36"/>
    <mergeCell ref="I37:J37"/>
    <mergeCell ref="A38:E38"/>
    <mergeCell ref="F38:G38"/>
    <mergeCell ref="I38:J38"/>
    <mergeCell ref="I39:J39"/>
    <mergeCell ref="A40:E40"/>
    <mergeCell ref="F40:G40"/>
    <mergeCell ref="I40:J40"/>
    <mergeCell ref="I41:J41"/>
    <mergeCell ref="A42:E4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J22" sqref="J22"/>
    </sheetView>
  </sheetViews>
  <sheetFormatPr defaultColWidth="9.00390625" defaultRowHeight="12.75"/>
  <cols>
    <col min="7" max="7" width="11.50390625" style="0" customWidth="1"/>
    <col min="10" max="10" width="7.875" style="0" customWidth="1"/>
    <col min="11" max="11" width="7.375" style="0" customWidth="1"/>
    <col min="12" max="12" width="10.375" style="0" customWidth="1"/>
  </cols>
  <sheetData>
    <row r="1" spans="1:12" ht="15">
      <c r="A1" s="272" t="s">
        <v>242</v>
      </c>
      <c r="B1" s="272"/>
      <c r="C1" s="272"/>
      <c r="D1" s="272"/>
      <c r="E1" s="272"/>
      <c r="F1" s="272"/>
      <c r="G1" s="272"/>
      <c r="H1" s="272"/>
      <c r="I1" s="272"/>
      <c r="J1" s="53"/>
      <c r="K1" s="54"/>
      <c r="L1" s="55" t="s">
        <v>16</v>
      </c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243</v>
      </c>
    </row>
    <row r="3" spans="1:12" ht="35.25" customHeight="1">
      <c r="A3" s="252" t="s">
        <v>167</v>
      </c>
      <c r="B3" s="252"/>
      <c r="C3" s="252"/>
      <c r="D3" s="252"/>
      <c r="E3" s="252"/>
      <c r="F3" s="252"/>
      <c r="G3" s="253" t="s">
        <v>158</v>
      </c>
      <c r="H3" s="274"/>
      <c r="I3" s="274"/>
      <c r="J3" s="274"/>
      <c r="K3" s="58" t="s">
        <v>168</v>
      </c>
      <c r="L3" s="59" t="s">
        <v>169</v>
      </c>
    </row>
    <row r="4" spans="1:12" ht="13.5">
      <c r="A4" s="252" t="s">
        <v>170</v>
      </c>
      <c r="B4" s="252"/>
      <c r="C4" s="252"/>
      <c r="D4" s="252"/>
      <c r="E4" s="252"/>
      <c r="F4" s="252"/>
      <c r="G4" s="253" t="s">
        <v>171</v>
      </c>
      <c r="H4" s="274"/>
      <c r="I4" s="274"/>
      <c r="J4" s="274"/>
      <c r="K4" s="60"/>
      <c r="L4" s="61"/>
    </row>
    <row r="5" spans="1:12" ht="12.75">
      <c r="A5" s="252" t="s">
        <v>172</v>
      </c>
      <c r="B5" s="252"/>
      <c r="C5" s="252"/>
      <c r="D5" s="116"/>
      <c r="E5" s="116"/>
      <c r="F5" s="116"/>
      <c r="G5" s="63"/>
      <c r="H5" s="63"/>
      <c r="I5" s="63"/>
      <c r="J5" s="64"/>
      <c r="K5" s="58"/>
      <c r="L5" s="65"/>
    </row>
    <row r="6" spans="1:12" ht="12.75">
      <c r="A6" s="261" t="s">
        <v>173</v>
      </c>
      <c r="B6" s="262"/>
      <c r="C6" s="262"/>
      <c r="D6" s="262"/>
      <c r="E6" s="261" t="s">
        <v>174</v>
      </c>
      <c r="F6" s="261" t="s">
        <v>213</v>
      </c>
      <c r="G6" s="247" t="s">
        <v>224</v>
      </c>
      <c r="H6" s="247" t="s">
        <v>216</v>
      </c>
      <c r="I6" s="249" t="s">
        <v>175</v>
      </c>
      <c r="J6" s="250"/>
      <c r="K6" s="273"/>
      <c r="L6" s="247" t="s">
        <v>215</v>
      </c>
    </row>
    <row r="7" spans="1:12" ht="39">
      <c r="A7" s="275"/>
      <c r="B7" s="276"/>
      <c r="C7" s="276"/>
      <c r="D7" s="276"/>
      <c r="E7" s="275"/>
      <c r="F7" s="275"/>
      <c r="G7" s="248"/>
      <c r="H7" s="248"/>
      <c r="I7" s="66" t="s">
        <v>176</v>
      </c>
      <c r="J7" s="66" t="s">
        <v>177</v>
      </c>
      <c r="K7" s="66" t="s">
        <v>178</v>
      </c>
      <c r="L7" s="248"/>
    </row>
    <row r="8" spans="1:12" ht="12.75">
      <c r="A8" s="256" t="s">
        <v>179</v>
      </c>
      <c r="B8" s="257"/>
      <c r="C8" s="257"/>
      <c r="D8" s="257"/>
      <c r="E8" s="257"/>
      <c r="F8" s="258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6" t="s">
        <v>180</v>
      </c>
      <c r="B9" s="257"/>
      <c r="C9" s="257"/>
      <c r="D9" s="257"/>
      <c r="E9" s="257"/>
      <c r="F9" s="258"/>
      <c r="G9" s="68">
        <f>SUM(G10:G12)</f>
        <v>4793000</v>
      </c>
      <c r="H9" s="68">
        <f>SUM(H10:H12)</f>
        <v>50000</v>
      </c>
      <c r="I9" s="68">
        <f>SUM(I10:I12)</f>
        <v>50000</v>
      </c>
      <c r="J9" s="68">
        <f>SUM(J10:J12)</f>
        <v>0</v>
      </c>
      <c r="K9" s="68">
        <f>SUM(K10:K12)</f>
        <v>0</v>
      </c>
      <c r="L9" s="68">
        <f>G9+H9</f>
        <v>4843000</v>
      </c>
    </row>
    <row r="10" spans="1:12" ht="12.75">
      <c r="A10" s="69" t="s">
        <v>169</v>
      </c>
      <c r="B10" s="259" t="s">
        <v>181</v>
      </c>
      <c r="C10" s="260"/>
      <c r="D10" s="69" t="s">
        <v>182</v>
      </c>
      <c r="E10" s="69" t="s">
        <v>183</v>
      </c>
      <c r="F10" s="69" t="s">
        <v>184</v>
      </c>
      <c r="G10" s="70">
        <v>4633000</v>
      </c>
      <c r="H10" s="70"/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9" t="s">
        <v>181</v>
      </c>
      <c r="C11" s="260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>
        <v>50000</v>
      </c>
      <c r="I11" s="70">
        <v>50000</v>
      </c>
      <c r="J11" s="70"/>
      <c r="K11" s="70"/>
      <c r="L11" s="70">
        <f>G11+H11</f>
        <v>210000</v>
      </c>
    </row>
    <row r="12" spans="1:12" ht="12.75">
      <c r="A12" s="69"/>
      <c r="B12" s="259" t="s">
        <v>187</v>
      </c>
      <c r="C12" s="260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6" t="s">
        <v>188</v>
      </c>
      <c r="B13" s="257"/>
      <c r="C13" s="257"/>
      <c r="D13" s="257"/>
      <c r="E13" s="257"/>
      <c r="F13" s="258"/>
      <c r="G13" s="68">
        <f aca="true" t="shared" si="0" ref="G13:L13">SUM(G14:G34)</f>
        <v>4793000</v>
      </c>
      <c r="H13" s="68">
        <f t="shared" si="0"/>
        <v>50000</v>
      </c>
      <c r="I13" s="68">
        <f t="shared" si="0"/>
        <v>50000</v>
      </c>
      <c r="J13" s="68">
        <f t="shared" si="0"/>
        <v>0</v>
      </c>
      <c r="K13" s="68">
        <f t="shared" si="0"/>
        <v>0</v>
      </c>
      <c r="L13" s="68">
        <f t="shared" si="0"/>
        <v>4843000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29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943404.78</v>
      </c>
      <c r="H21" s="70"/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117313.84</v>
      </c>
      <c r="H22" s="70"/>
      <c r="I22" s="70"/>
      <c r="J22" s="70"/>
      <c r="K22" s="70"/>
      <c r="L22" s="70">
        <f>G22+H22</f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9700</v>
      </c>
      <c r="H24" s="70"/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v>143901.38</v>
      </c>
      <c r="H25" s="70">
        <v>-35000</v>
      </c>
      <c r="I25" s="70">
        <v>-35000</v>
      </c>
      <c r="J25" s="70"/>
      <c r="K25" s="70"/>
      <c r="L25" s="70">
        <f>G25+H25</f>
        <v>108901.38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183622</v>
      </c>
      <c r="H26" s="70"/>
      <c r="I26" s="70"/>
      <c r="J26" s="70"/>
      <c r="K26" s="70"/>
      <c r="L26" s="70">
        <f t="shared" si="1"/>
        <v>183622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/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223</v>
      </c>
      <c r="E28" s="69" t="s">
        <v>199</v>
      </c>
      <c r="F28" s="69"/>
      <c r="G28" s="70">
        <v>11500</v>
      </c>
      <c r="H28" s="70"/>
      <c r="I28" s="70"/>
      <c r="J28" s="70"/>
      <c r="K28" s="70"/>
      <c r="L28" s="70">
        <f t="shared" si="1"/>
        <v>11500</v>
      </c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221</v>
      </c>
      <c r="E29" s="69" t="s">
        <v>200</v>
      </c>
      <c r="F29" s="69" t="s">
        <v>184</v>
      </c>
      <c r="G29" s="70">
        <v>99800</v>
      </c>
      <c r="H29" s="70"/>
      <c r="I29" s="70"/>
      <c r="J29" s="70"/>
      <c r="K29" s="70"/>
      <c r="L29" s="70">
        <f t="shared" si="1"/>
        <v>99800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186</v>
      </c>
      <c r="G30" s="70">
        <v>73000</v>
      </c>
      <c r="H30" s="70">
        <v>-36007</v>
      </c>
      <c r="I30" s="70">
        <v>-36007</v>
      </c>
      <c r="J30" s="70"/>
      <c r="K30" s="70"/>
      <c r="L30" s="70">
        <f>G30+H30</f>
        <v>36993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201</v>
      </c>
      <c r="F31" s="69" t="s">
        <v>186</v>
      </c>
      <c r="G31" s="70"/>
      <c r="H31" s="70">
        <v>36007</v>
      </c>
      <c r="I31" s="70">
        <v>36007</v>
      </c>
      <c r="J31" s="70"/>
      <c r="K31" s="70"/>
      <c r="L31" s="70">
        <f>H31</f>
        <v>36007</v>
      </c>
    </row>
    <row r="32" spans="1:12" ht="12.75">
      <c r="A32" s="69" t="s">
        <v>169</v>
      </c>
      <c r="B32" s="69" t="s">
        <v>182</v>
      </c>
      <c r="C32" s="69" t="s">
        <v>189</v>
      </c>
      <c r="D32" s="69" t="s">
        <v>221</v>
      </c>
      <c r="E32" s="69" t="s">
        <v>201</v>
      </c>
      <c r="F32" s="69" t="s">
        <v>186</v>
      </c>
      <c r="G32" s="70"/>
      <c r="H32" s="70">
        <v>50000</v>
      </c>
      <c r="I32" s="70">
        <v>50000</v>
      </c>
      <c r="J32" s="70"/>
      <c r="K32" s="70"/>
      <c r="L32" s="70">
        <v>50000</v>
      </c>
    </row>
    <row r="33" spans="1:12" ht="12.75">
      <c r="A33" s="69" t="s">
        <v>169</v>
      </c>
      <c r="B33" s="69" t="s">
        <v>182</v>
      </c>
      <c r="C33" s="69" t="s">
        <v>189</v>
      </c>
      <c r="D33" s="69" t="s">
        <v>221</v>
      </c>
      <c r="E33" s="69" t="s">
        <v>201</v>
      </c>
      <c r="F33" s="69" t="s">
        <v>184</v>
      </c>
      <c r="G33" s="70">
        <v>261000</v>
      </c>
      <c r="H33" s="70">
        <v>35000</v>
      </c>
      <c r="I33" s="70">
        <v>35000</v>
      </c>
      <c r="J33" s="70"/>
      <c r="K33" s="70"/>
      <c r="L33" s="70">
        <f>G33+H33</f>
        <v>296000</v>
      </c>
    </row>
    <row r="34" spans="1:12" ht="12.75">
      <c r="A34" s="69"/>
      <c r="B34" s="69"/>
      <c r="C34" s="69"/>
      <c r="D34" s="69"/>
      <c r="E34" s="69"/>
      <c r="F34" s="69"/>
      <c r="G34" s="70"/>
      <c r="H34" s="70"/>
      <c r="I34" s="70"/>
      <c r="J34" s="70"/>
      <c r="K34" s="70"/>
      <c r="L34" s="70"/>
    </row>
    <row r="35" spans="1:12" ht="12.75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2.75">
      <c r="A36" s="267" t="s">
        <v>202</v>
      </c>
      <c r="B36" s="267"/>
      <c r="C36" s="267"/>
      <c r="D36" s="267"/>
      <c r="E36" s="267"/>
      <c r="F36" s="268"/>
      <c r="G36" s="268"/>
      <c r="H36" s="72"/>
      <c r="I36" s="268" t="s">
        <v>161</v>
      </c>
      <c r="J36" s="268"/>
      <c r="K36" s="73"/>
      <c r="L36" s="73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69" t="s">
        <v>14</v>
      </c>
      <c r="J37" s="269"/>
      <c r="K37" s="72"/>
      <c r="L37" s="72"/>
    </row>
    <row r="38" spans="1:12" ht="12.75">
      <c r="A38" s="270" t="s">
        <v>203</v>
      </c>
      <c r="B38" s="270"/>
      <c r="C38" s="270"/>
      <c r="D38" s="270"/>
      <c r="E38" s="270"/>
      <c r="F38" s="268"/>
      <c r="G38" s="268"/>
      <c r="H38" s="72"/>
      <c r="I38" s="268" t="s">
        <v>159</v>
      </c>
      <c r="J38" s="268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69" t="s">
        <v>14</v>
      </c>
      <c r="J39" s="269"/>
      <c r="K39" s="72"/>
      <c r="L39" s="72"/>
    </row>
    <row r="40" spans="1:12" ht="12.75">
      <c r="A40" s="270" t="s">
        <v>204</v>
      </c>
      <c r="B40" s="270"/>
      <c r="C40" s="270"/>
      <c r="D40" s="270"/>
      <c r="E40" s="270"/>
      <c r="F40" s="268"/>
      <c r="G40" s="268"/>
      <c r="H40" s="72"/>
      <c r="I40" s="268"/>
      <c r="J40" s="268"/>
      <c r="K40" s="72"/>
      <c r="L40" s="72"/>
    </row>
    <row r="41" spans="1:12" ht="12.75">
      <c r="A41" s="72"/>
      <c r="B41" s="72"/>
      <c r="C41" s="72"/>
      <c r="D41" s="72"/>
      <c r="E41" s="72"/>
      <c r="F41" s="71"/>
      <c r="G41" s="71" t="s">
        <v>13</v>
      </c>
      <c r="H41" s="72"/>
      <c r="I41" s="269" t="s">
        <v>14</v>
      </c>
      <c r="J41" s="269"/>
      <c r="K41" s="72"/>
      <c r="L41" s="72"/>
    </row>
    <row r="42" spans="1:12" ht="12.75">
      <c r="A42" s="271" t="s">
        <v>244</v>
      </c>
      <c r="B42" s="271"/>
      <c r="C42" s="271"/>
      <c r="D42" s="271"/>
      <c r="E42" s="271"/>
      <c r="F42" s="72"/>
      <c r="G42" s="72"/>
      <c r="H42" s="72"/>
      <c r="I42" s="72"/>
      <c r="J42" s="72"/>
      <c r="K42" s="72"/>
      <c r="L42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6:E36"/>
    <mergeCell ref="F36:G36"/>
    <mergeCell ref="I36:J36"/>
    <mergeCell ref="I37:J37"/>
    <mergeCell ref="A38:E38"/>
    <mergeCell ref="F38:G38"/>
    <mergeCell ref="I38:J38"/>
    <mergeCell ref="I39:J39"/>
    <mergeCell ref="A40:E40"/>
    <mergeCell ref="F40:G40"/>
    <mergeCell ref="I40:J40"/>
    <mergeCell ref="I41:J41"/>
    <mergeCell ref="A42:E4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K7" sqref="K7"/>
    </sheetView>
  </sheetViews>
  <sheetFormatPr defaultColWidth="9.00390625" defaultRowHeight="12.75"/>
  <cols>
    <col min="7" max="7" width="11.50390625" style="0" customWidth="1"/>
    <col min="10" max="10" width="7.875" style="0" customWidth="1"/>
    <col min="11" max="11" width="7.375" style="0" customWidth="1"/>
    <col min="12" max="12" width="10.375" style="0" customWidth="1"/>
  </cols>
  <sheetData>
    <row r="1" spans="1:12" ht="15">
      <c r="A1" s="272" t="s">
        <v>242</v>
      </c>
      <c r="B1" s="272"/>
      <c r="C1" s="272"/>
      <c r="D1" s="272"/>
      <c r="E1" s="272"/>
      <c r="F1" s="272"/>
      <c r="G1" s="272"/>
      <c r="H1" s="272"/>
      <c r="I1" s="272"/>
      <c r="J1" s="53"/>
      <c r="K1" s="54"/>
      <c r="L1" s="55" t="s">
        <v>16</v>
      </c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7"/>
      <c r="K2" s="58" t="s">
        <v>17</v>
      </c>
      <c r="L2" s="59" t="s">
        <v>240</v>
      </c>
    </row>
    <row r="3" spans="1:12" ht="35.25" customHeight="1">
      <c r="A3" s="252" t="s">
        <v>167</v>
      </c>
      <c r="B3" s="252"/>
      <c r="C3" s="252"/>
      <c r="D3" s="252"/>
      <c r="E3" s="252"/>
      <c r="F3" s="252"/>
      <c r="G3" s="253" t="s">
        <v>158</v>
      </c>
      <c r="H3" s="274"/>
      <c r="I3" s="274"/>
      <c r="J3" s="274"/>
      <c r="K3" s="58" t="s">
        <v>168</v>
      </c>
      <c r="L3" s="59" t="s">
        <v>169</v>
      </c>
    </row>
    <row r="4" spans="1:12" ht="13.5">
      <c r="A4" s="252" t="s">
        <v>170</v>
      </c>
      <c r="B4" s="252"/>
      <c r="C4" s="252"/>
      <c r="D4" s="252"/>
      <c r="E4" s="252"/>
      <c r="F4" s="252"/>
      <c r="G4" s="253" t="s">
        <v>171</v>
      </c>
      <c r="H4" s="274"/>
      <c r="I4" s="274"/>
      <c r="J4" s="274"/>
      <c r="K4" s="60"/>
      <c r="L4" s="61"/>
    </row>
    <row r="5" spans="1:12" ht="12.75">
      <c r="A5" s="252" t="s">
        <v>172</v>
      </c>
      <c r="B5" s="252"/>
      <c r="C5" s="252"/>
      <c r="D5" s="115"/>
      <c r="E5" s="115"/>
      <c r="F5" s="115"/>
      <c r="G5" s="63"/>
      <c r="H5" s="63"/>
      <c r="I5" s="63"/>
      <c r="J5" s="64"/>
      <c r="K5" s="58"/>
      <c r="L5" s="65"/>
    </row>
    <row r="6" spans="1:12" ht="12.75">
      <c r="A6" s="261" t="s">
        <v>173</v>
      </c>
      <c r="B6" s="262"/>
      <c r="C6" s="262"/>
      <c r="D6" s="262"/>
      <c r="E6" s="261" t="s">
        <v>174</v>
      </c>
      <c r="F6" s="261" t="s">
        <v>213</v>
      </c>
      <c r="G6" s="247" t="s">
        <v>224</v>
      </c>
      <c r="H6" s="247" t="s">
        <v>216</v>
      </c>
      <c r="I6" s="249" t="s">
        <v>175</v>
      </c>
      <c r="J6" s="250"/>
      <c r="K6" s="273"/>
      <c r="L6" s="247" t="s">
        <v>215</v>
      </c>
    </row>
    <row r="7" spans="1:12" ht="39">
      <c r="A7" s="275"/>
      <c r="B7" s="276"/>
      <c r="C7" s="276"/>
      <c r="D7" s="276"/>
      <c r="E7" s="275"/>
      <c r="F7" s="275"/>
      <c r="G7" s="248"/>
      <c r="H7" s="248"/>
      <c r="I7" s="66" t="s">
        <v>176</v>
      </c>
      <c r="J7" s="66" t="s">
        <v>177</v>
      </c>
      <c r="K7" s="66" t="s">
        <v>178</v>
      </c>
      <c r="L7" s="248"/>
    </row>
    <row r="8" spans="1:12" ht="12.75">
      <c r="A8" s="256" t="s">
        <v>179</v>
      </c>
      <c r="B8" s="257"/>
      <c r="C8" s="257"/>
      <c r="D8" s="257"/>
      <c r="E8" s="257"/>
      <c r="F8" s="258"/>
      <c r="G8" s="67"/>
      <c r="H8" s="67">
        <f>I8+J8</f>
        <v>0</v>
      </c>
      <c r="I8" s="67">
        <v>0</v>
      </c>
      <c r="J8" s="67">
        <v>0</v>
      </c>
      <c r="K8" s="67">
        <v>0</v>
      </c>
      <c r="L8" s="67"/>
    </row>
    <row r="9" spans="1:12" ht="12.75">
      <c r="A9" s="256" t="s">
        <v>180</v>
      </c>
      <c r="B9" s="257"/>
      <c r="C9" s="257"/>
      <c r="D9" s="257"/>
      <c r="E9" s="257"/>
      <c r="F9" s="258"/>
      <c r="G9" s="68">
        <f>SUM(G10:G12)</f>
        <v>4680000</v>
      </c>
      <c r="H9" s="68">
        <f>SUM(H10:H12)</f>
        <v>113000</v>
      </c>
      <c r="I9" s="68">
        <f>SUM(I10:I12)</f>
        <v>0</v>
      </c>
      <c r="J9" s="68">
        <f>SUM(J10:J12)</f>
        <v>0</v>
      </c>
      <c r="K9" s="68">
        <f>SUM(K10:K12)</f>
        <v>0</v>
      </c>
      <c r="L9" s="68">
        <f>G9+H9</f>
        <v>4793000</v>
      </c>
    </row>
    <row r="10" spans="1:12" ht="12.75">
      <c r="A10" s="69" t="s">
        <v>169</v>
      </c>
      <c r="B10" s="259" t="s">
        <v>181</v>
      </c>
      <c r="C10" s="260"/>
      <c r="D10" s="69" t="s">
        <v>182</v>
      </c>
      <c r="E10" s="69" t="s">
        <v>183</v>
      </c>
      <c r="F10" s="69" t="s">
        <v>184</v>
      </c>
      <c r="G10" s="70">
        <v>4520000</v>
      </c>
      <c r="H10" s="70">
        <v>113000</v>
      </c>
      <c r="I10" s="70"/>
      <c r="J10" s="70">
        <v>0</v>
      </c>
      <c r="K10" s="70">
        <v>0</v>
      </c>
      <c r="L10" s="70">
        <f>G10+H10</f>
        <v>4633000</v>
      </c>
    </row>
    <row r="11" spans="1:12" ht="12.75">
      <c r="A11" s="69" t="s">
        <v>169</v>
      </c>
      <c r="B11" s="259" t="s">
        <v>181</v>
      </c>
      <c r="C11" s="260"/>
      <c r="D11" s="69" t="s">
        <v>182</v>
      </c>
      <c r="E11" s="69" t="s">
        <v>185</v>
      </c>
      <c r="F11" s="69" t="s">
        <v>186</v>
      </c>
      <c r="G11" s="70">
        <f>100000+60000</f>
        <v>160000</v>
      </c>
      <c r="H11" s="70"/>
      <c r="I11" s="70"/>
      <c r="J11" s="70"/>
      <c r="K11" s="70"/>
      <c r="L11" s="70">
        <f>G11</f>
        <v>160000</v>
      </c>
    </row>
    <row r="12" spans="1:12" ht="12.75">
      <c r="A12" s="69"/>
      <c r="B12" s="259" t="s">
        <v>187</v>
      </c>
      <c r="C12" s="260"/>
      <c r="D12" s="69" t="s">
        <v>187</v>
      </c>
      <c r="E12" s="69"/>
      <c r="F12" s="69"/>
      <c r="G12" s="70">
        <v>0</v>
      </c>
      <c r="H12" s="70">
        <f>I12+J12</f>
        <v>0</v>
      </c>
      <c r="I12" s="70">
        <v>0</v>
      </c>
      <c r="J12" s="70">
        <v>0</v>
      </c>
      <c r="K12" s="70">
        <v>0</v>
      </c>
      <c r="L12" s="70"/>
    </row>
    <row r="13" spans="1:12" ht="12.75">
      <c r="A13" s="256" t="s">
        <v>188</v>
      </c>
      <c r="B13" s="257"/>
      <c r="C13" s="257"/>
      <c r="D13" s="257"/>
      <c r="E13" s="257"/>
      <c r="F13" s="258"/>
      <c r="G13" s="68">
        <f aca="true" t="shared" si="0" ref="G13:L13">SUM(G14:G32)</f>
        <v>4680000</v>
      </c>
      <c r="H13" s="68">
        <f t="shared" si="0"/>
        <v>113000</v>
      </c>
      <c r="I13" s="68">
        <f t="shared" si="0"/>
        <v>0</v>
      </c>
      <c r="J13" s="68">
        <f t="shared" si="0"/>
        <v>0</v>
      </c>
      <c r="K13" s="68">
        <f t="shared" si="0"/>
        <v>0</v>
      </c>
      <c r="L13" s="68">
        <f t="shared" si="0"/>
        <v>4793000</v>
      </c>
    </row>
    <row r="14" spans="1:12" ht="12.75">
      <c r="A14" s="69" t="s">
        <v>169</v>
      </c>
      <c r="B14" s="69" t="s">
        <v>182</v>
      </c>
      <c r="C14" s="69" t="s">
        <v>189</v>
      </c>
      <c r="D14" s="69" t="s">
        <v>218</v>
      </c>
      <c r="E14" s="69" t="s">
        <v>191</v>
      </c>
      <c r="F14" s="69" t="s">
        <v>184</v>
      </c>
      <c r="G14" s="70">
        <v>2013730</v>
      </c>
      <c r="H14" s="70"/>
      <c r="I14" s="70"/>
      <c r="J14" s="70"/>
      <c r="K14" s="70"/>
      <c r="L14" s="79">
        <f>G14+H14</f>
        <v>2013730</v>
      </c>
    </row>
    <row r="15" spans="1:12" ht="12.75">
      <c r="A15" s="69" t="s">
        <v>169</v>
      </c>
      <c r="B15" s="69" t="s">
        <v>182</v>
      </c>
      <c r="C15" s="69" t="s">
        <v>189</v>
      </c>
      <c r="D15" s="69" t="s">
        <v>218</v>
      </c>
      <c r="E15" s="69" t="s">
        <v>191</v>
      </c>
      <c r="F15" s="69" t="s">
        <v>186</v>
      </c>
      <c r="G15" s="70">
        <v>36870</v>
      </c>
      <c r="H15" s="70"/>
      <c r="I15" s="70"/>
      <c r="J15" s="70"/>
      <c r="K15" s="70"/>
      <c r="L15" s="70">
        <f aca="true" t="shared" si="1" ref="L15:L31">G15+H15</f>
        <v>36870</v>
      </c>
    </row>
    <row r="16" spans="1:12" ht="12.75">
      <c r="A16" s="69" t="s">
        <v>169</v>
      </c>
      <c r="B16" s="69" t="s">
        <v>182</v>
      </c>
      <c r="C16" s="69" t="s">
        <v>189</v>
      </c>
      <c r="D16" s="69" t="s">
        <v>219</v>
      </c>
      <c r="E16" s="69" t="s">
        <v>192</v>
      </c>
      <c r="F16" s="69" t="s">
        <v>184</v>
      </c>
      <c r="G16" s="70">
        <v>125000</v>
      </c>
      <c r="H16" s="70"/>
      <c r="I16" s="70"/>
      <c r="J16" s="70"/>
      <c r="K16" s="70"/>
      <c r="L16" s="70">
        <f t="shared" si="1"/>
        <v>125000</v>
      </c>
    </row>
    <row r="17" spans="1:12" ht="12.75">
      <c r="A17" s="69" t="s">
        <v>169</v>
      </c>
      <c r="B17" s="69" t="s">
        <v>182</v>
      </c>
      <c r="C17" s="69" t="s">
        <v>189</v>
      </c>
      <c r="D17" s="69" t="s">
        <v>220</v>
      </c>
      <c r="E17" s="69" t="s">
        <v>193</v>
      </c>
      <c r="F17" s="69" t="s">
        <v>184</v>
      </c>
      <c r="G17" s="70">
        <v>608150</v>
      </c>
      <c r="H17" s="70"/>
      <c r="I17" s="70"/>
      <c r="J17" s="70"/>
      <c r="K17" s="70"/>
      <c r="L17" s="70">
        <f t="shared" si="1"/>
        <v>608150</v>
      </c>
    </row>
    <row r="18" spans="1:12" ht="12.75">
      <c r="A18" s="69" t="s">
        <v>169</v>
      </c>
      <c r="B18" s="69" t="s">
        <v>182</v>
      </c>
      <c r="C18" s="69" t="s">
        <v>189</v>
      </c>
      <c r="D18" s="69" t="s">
        <v>220</v>
      </c>
      <c r="E18" s="69" t="s">
        <v>193</v>
      </c>
      <c r="F18" s="69" t="s">
        <v>186</v>
      </c>
      <c r="G18" s="70">
        <v>11130</v>
      </c>
      <c r="H18" s="70"/>
      <c r="I18" s="70"/>
      <c r="J18" s="70"/>
      <c r="K18" s="70"/>
      <c r="L18" s="70">
        <f t="shared" si="1"/>
        <v>11130</v>
      </c>
    </row>
    <row r="19" spans="1:12" ht="12.75">
      <c r="A19" s="69" t="s">
        <v>169</v>
      </c>
      <c r="B19" s="69" t="s">
        <v>182</v>
      </c>
      <c r="C19" s="69" t="s">
        <v>189</v>
      </c>
      <c r="D19" s="69" t="s">
        <v>221</v>
      </c>
      <c r="E19" s="69" t="s">
        <v>194</v>
      </c>
      <c r="F19" s="69" t="s">
        <v>184</v>
      </c>
      <c r="G19" s="70">
        <v>67000</v>
      </c>
      <c r="H19" s="70"/>
      <c r="I19" s="70"/>
      <c r="J19" s="70"/>
      <c r="K19" s="70"/>
      <c r="L19" s="70">
        <f t="shared" si="1"/>
        <v>67000</v>
      </c>
    </row>
    <row r="20" spans="1:12" ht="12.75">
      <c r="A20" s="69" t="s">
        <v>169</v>
      </c>
      <c r="B20" s="69" t="s">
        <v>182</v>
      </c>
      <c r="C20" s="69" t="s">
        <v>189</v>
      </c>
      <c r="D20" s="69" t="s">
        <v>221</v>
      </c>
      <c r="E20" s="69" t="s">
        <v>195</v>
      </c>
      <c r="F20" s="69" t="s">
        <v>184</v>
      </c>
      <c r="G20" s="70">
        <v>24000</v>
      </c>
      <c r="H20" s="70"/>
      <c r="I20" s="70"/>
      <c r="J20" s="70"/>
      <c r="K20" s="70"/>
      <c r="L20" s="70">
        <f t="shared" si="1"/>
        <v>24000</v>
      </c>
    </row>
    <row r="21" spans="1:12" ht="12.75">
      <c r="A21" s="69" t="s">
        <v>169</v>
      </c>
      <c r="B21" s="69" t="s">
        <v>182</v>
      </c>
      <c r="C21" s="69" t="s">
        <v>189</v>
      </c>
      <c r="D21" s="69" t="s">
        <v>221</v>
      </c>
      <c r="E21" s="69" t="s">
        <v>196</v>
      </c>
      <c r="F21" s="69" t="s">
        <v>184</v>
      </c>
      <c r="G21" s="70">
        <v>719040</v>
      </c>
      <c r="H21" s="70">
        <v>224364.78</v>
      </c>
      <c r="I21" s="70"/>
      <c r="J21" s="70"/>
      <c r="K21" s="70"/>
      <c r="L21" s="70">
        <f t="shared" si="1"/>
        <v>943404.78</v>
      </c>
    </row>
    <row r="22" spans="1:12" ht="12.75">
      <c r="A22" s="69" t="s">
        <v>169</v>
      </c>
      <c r="B22" s="69" t="s">
        <v>182</v>
      </c>
      <c r="C22" s="69" t="s">
        <v>189</v>
      </c>
      <c r="D22" s="69" t="s">
        <v>221</v>
      </c>
      <c r="E22" s="69" t="s">
        <v>196</v>
      </c>
      <c r="F22" s="69" t="s">
        <v>184</v>
      </c>
      <c r="G22" s="70">
        <v>29170</v>
      </c>
      <c r="H22" s="70">
        <v>88143.84</v>
      </c>
      <c r="I22" s="70"/>
      <c r="J22" s="70"/>
      <c r="K22" s="70"/>
      <c r="L22" s="70">
        <f t="shared" si="1"/>
        <v>117313.84</v>
      </c>
    </row>
    <row r="23" spans="1:12" ht="12.75">
      <c r="A23" s="69" t="s">
        <v>169</v>
      </c>
      <c r="B23" s="69" t="s">
        <v>182</v>
      </c>
      <c r="C23" s="69" t="s">
        <v>189</v>
      </c>
      <c r="D23" s="69" t="s">
        <v>221</v>
      </c>
      <c r="E23" s="69" t="s">
        <v>196</v>
      </c>
      <c r="F23" s="69" t="s">
        <v>186</v>
      </c>
      <c r="G23" s="70">
        <v>39000</v>
      </c>
      <c r="H23" s="70"/>
      <c r="I23" s="70"/>
      <c r="J23" s="70"/>
      <c r="K23" s="70"/>
      <c r="L23" s="70">
        <f>G23+H23</f>
        <v>39000</v>
      </c>
    </row>
    <row r="24" spans="1:12" ht="12.75">
      <c r="A24" s="69" t="s">
        <v>169</v>
      </c>
      <c r="B24" s="69" t="s">
        <v>182</v>
      </c>
      <c r="C24" s="69" t="s">
        <v>189</v>
      </c>
      <c r="D24" s="69" t="s">
        <v>221</v>
      </c>
      <c r="E24" s="69" t="s">
        <v>197</v>
      </c>
      <c r="F24" s="69" t="s">
        <v>184</v>
      </c>
      <c r="G24" s="70">
        <v>198800</v>
      </c>
      <c r="H24" s="70">
        <v>-189100</v>
      </c>
      <c r="I24" s="70"/>
      <c r="J24" s="70"/>
      <c r="K24" s="70"/>
      <c r="L24" s="70">
        <f t="shared" si="1"/>
        <v>9700</v>
      </c>
    </row>
    <row r="25" spans="1:12" ht="12.75">
      <c r="A25" s="69" t="s">
        <v>169</v>
      </c>
      <c r="B25" s="69" t="s">
        <v>182</v>
      </c>
      <c r="C25" s="69" t="s">
        <v>189</v>
      </c>
      <c r="D25" s="69" t="s">
        <v>221</v>
      </c>
      <c r="E25" s="69" t="s">
        <v>198</v>
      </c>
      <c r="F25" s="69" t="s">
        <v>184</v>
      </c>
      <c r="G25" s="77">
        <f>197446.44+11630.21-4966.65</f>
        <v>204110</v>
      </c>
      <c r="H25" s="70">
        <v>-60208.62</v>
      </c>
      <c r="I25" s="70"/>
      <c r="J25" s="70"/>
      <c r="K25" s="70"/>
      <c r="L25" s="70">
        <f t="shared" si="1"/>
        <v>143901.38</v>
      </c>
    </row>
    <row r="26" spans="1:12" ht="12.75">
      <c r="A26" s="69" t="s">
        <v>169</v>
      </c>
      <c r="B26" s="69" t="s">
        <v>182</v>
      </c>
      <c r="C26" s="69" t="s">
        <v>189</v>
      </c>
      <c r="D26" s="69" t="s">
        <v>221</v>
      </c>
      <c r="E26" s="69" t="s">
        <v>199</v>
      </c>
      <c r="F26" s="69" t="s">
        <v>184</v>
      </c>
      <c r="G26" s="70">
        <v>233622</v>
      </c>
      <c r="H26" s="70">
        <v>-50000</v>
      </c>
      <c r="I26" s="70"/>
      <c r="J26" s="70"/>
      <c r="K26" s="70"/>
      <c r="L26" s="70">
        <f t="shared" si="1"/>
        <v>183622</v>
      </c>
    </row>
    <row r="27" spans="1:12" ht="12.75">
      <c r="A27" s="69" t="s">
        <v>169</v>
      </c>
      <c r="B27" s="69" t="s">
        <v>182</v>
      </c>
      <c r="C27" s="69" t="s">
        <v>189</v>
      </c>
      <c r="D27" s="69" t="s">
        <v>222</v>
      </c>
      <c r="E27" s="69" t="s">
        <v>199</v>
      </c>
      <c r="F27" s="69"/>
      <c r="G27" s="70">
        <v>24878</v>
      </c>
      <c r="H27" s="70"/>
      <c r="I27" s="70"/>
      <c r="J27" s="70"/>
      <c r="K27" s="70"/>
      <c r="L27" s="70">
        <f t="shared" si="1"/>
        <v>24878</v>
      </c>
    </row>
    <row r="28" spans="1:12" ht="12.75">
      <c r="A28" s="69" t="s">
        <v>169</v>
      </c>
      <c r="B28" s="69" t="s">
        <v>182</v>
      </c>
      <c r="C28" s="69" t="s">
        <v>189</v>
      </c>
      <c r="D28" s="69" t="s">
        <v>223</v>
      </c>
      <c r="E28" s="69" t="s">
        <v>199</v>
      </c>
      <c r="F28" s="69"/>
      <c r="G28" s="70">
        <v>11500</v>
      </c>
      <c r="H28" s="70"/>
      <c r="I28" s="70"/>
      <c r="J28" s="70"/>
      <c r="K28" s="70"/>
      <c r="L28" s="70">
        <f t="shared" si="1"/>
        <v>11500</v>
      </c>
    </row>
    <row r="29" spans="1:12" ht="12.75">
      <c r="A29" s="69" t="s">
        <v>169</v>
      </c>
      <c r="B29" s="69" t="s">
        <v>182</v>
      </c>
      <c r="C29" s="69" t="s">
        <v>189</v>
      </c>
      <c r="D29" s="69" t="s">
        <v>221</v>
      </c>
      <c r="E29" s="69" t="s">
        <v>200</v>
      </c>
      <c r="F29" s="69" t="s">
        <v>184</v>
      </c>
      <c r="G29" s="70"/>
      <c r="H29" s="70">
        <v>99800</v>
      </c>
      <c r="I29" s="70"/>
      <c r="J29" s="70"/>
      <c r="K29" s="70"/>
      <c r="L29" s="70">
        <f t="shared" si="1"/>
        <v>99800</v>
      </c>
    </row>
    <row r="30" spans="1:12" ht="12.75">
      <c r="A30" s="69" t="s">
        <v>169</v>
      </c>
      <c r="B30" s="69" t="s">
        <v>182</v>
      </c>
      <c r="C30" s="69" t="s">
        <v>189</v>
      </c>
      <c r="D30" s="69" t="s">
        <v>221</v>
      </c>
      <c r="E30" s="69" t="s">
        <v>200</v>
      </c>
      <c r="F30" s="69" t="s">
        <v>186</v>
      </c>
      <c r="G30" s="70">
        <v>73000</v>
      </c>
      <c r="H30" s="70"/>
      <c r="I30" s="70"/>
      <c r="J30" s="70"/>
      <c r="K30" s="70"/>
      <c r="L30" s="70">
        <f t="shared" si="1"/>
        <v>73000</v>
      </c>
    </row>
    <row r="31" spans="1:12" ht="12.75">
      <c r="A31" s="69" t="s">
        <v>169</v>
      </c>
      <c r="B31" s="69" t="s">
        <v>182</v>
      </c>
      <c r="C31" s="69" t="s">
        <v>189</v>
      </c>
      <c r="D31" s="69" t="s">
        <v>221</v>
      </c>
      <c r="E31" s="69" t="s">
        <v>201</v>
      </c>
      <c r="F31" s="69" t="s">
        <v>184</v>
      </c>
      <c r="G31" s="70">
        <v>261000</v>
      </c>
      <c r="H31" s="70"/>
      <c r="I31" s="70"/>
      <c r="J31" s="70"/>
      <c r="K31" s="70"/>
      <c r="L31" s="70">
        <f t="shared" si="1"/>
        <v>261000</v>
      </c>
    </row>
    <row r="32" spans="1:12" ht="12.75">
      <c r="A32" s="69"/>
      <c r="B32" s="69"/>
      <c r="C32" s="69"/>
      <c r="D32" s="69"/>
      <c r="E32" s="69"/>
      <c r="F32" s="69"/>
      <c r="G32" s="70"/>
      <c r="H32" s="70"/>
      <c r="I32" s="70"/>
      <c r="J32" s="70"/>
      <c r="K32" s="70"/>
      <c r="L32" s="70"/>
    </row>
    <row r="33" spans="1:12" ht="12.7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</row>
    <row r="34" spans="1:12" ht="12.75">
      <c r="A34" s="267" t="s">
        <v>202</v>
      </c>
      <c r="B34" s="267"/>
      <c r="C34" s="267"/>
      <c r="D34" s="267"/>
      <c r="E34" s="267"/>
      <c r="F34" s="268"/>
      <c r="G34" s="268"/>
      <c r="H34" s="72"/>
      <c r="I34" s="268" t="s">
        <v>161</v>
      </c>
      <c r="J34" s="268"/>
      <c r="K34" s="73"/>
      <c r="L34" s="73"/>
    </row>
    <row r="35" spans="1:12" ht="12.75">
      <c r="A35" s="72"/>
      <c r="B35" s="72"/>
      <c r="C35" s="72"/>
      <c r="D35" s="72"/>
      <c r="E35" s="72"/>
      <c r="F35" s="71"/>
      <c r="G35" s="71" t="s">
        <v>13</v>
      </c>
      <c r="H35" s="72"/>
      <c r="I35" s="269" t="s">
        <v>14</v>
      </c>
      <c r="J35" s="269"/>
      <c r="K35" s="72"/>
      <c r="L35" s="72"/>
    </row>
    <row r="36" spans="1:12" ht="12.75">
      <c r="A36" s="270" t="s">
        <v>203</v>
      </c>
      <c r="B36" s="270"/>
      <c r="C36" s="270"/>
      <c r="D36" s="270"/>
      <c r="E36" s="270"/>
      <c r="F36" s="268"/>
      <c r="G36" s="268"/>
      <c r="H36" s="72"/>
      <c r="I36" s="268" t="s">
        <v>159</v>
      </c>
      <c r="J36" s="268"/>
      <c r="K36" s="72"/>
      <c r="L36" s="72"/>
    </row>
    <row r="37" spans="1:12" ht="12.75">
      <c r="A37" s="72"/>
      <c r="B37" s="72"/>
      <c r="C37" s="72"/>
      <c r="D37" s="72"/>
      <c r="E37" s="72"/>
      <c r="F37" s="71"/>
      <c r="G37" s="71" t="s">
        <v>13</v>
      </c>
      <c r="H37" s="72"/>
      <c r="I37" s="269" t="s">
        <v>14</v>
      </c>
      <c r="J37" s="269"/>
      <c r="K37" s="72"/>
      <c r="L37" s="72"/>
    </row>
    <row r="38" spans="1:12" ht="12.75">
      <c r="A38" s="270" t="s">
        <v>204</v>
      </c>
      <c r="B38" s="270"/>
      <c r="C38" s="270"/>
      <c r="D38" s="270"/>
      <c r="E38" s="270"/>
      <c r="F38" s="268"/>
      <c r="G38" s="268"/>
      <c r="H38" s="72"/>
      <c r="I38" s="268"/>
      <c r="J38" s="268"/>
      <c r="K38" s="72"/>
      <c r="L38" s="72"/>
    </row>
    <row r="39" spans="1:12" ht="12.75">
      <c r="A39" s="72"/>
      <c r="B39" s="72"/>
      <c r="C39" s="72"/>
      <c r="D39" s="72"/>
      <c r="E39" s="72"/>
      <c r="F39" s="71"/>
      <c r="G39" s="71" t="s">
        <v>13</v>
      </c>
      <c r="H39" s="72"/>
      <c r="I39" s="269" t="s">
        <v>14</v>
      </c>
      <c r="J39" s="269"/>
      <c r="K39" s="72"/>
      <c r="L39" s="72"/>
    </row>
    <row r="40" spans="1:12" ht="12.75">
      <c r="A40" s="271" t="s">
        <v>241</v>
      </c>
      <c r="B40" s="271"/>
      <c r="C40" s="271"/>
      <c r="D40" s="271"/>
      <c r="E40" s="271"/>
      <c r="F40" s="72"/>
      <c r="G40" s="72"/>
      <c r="H40" s="72"/>
      <c r="I40" s="72"/>
      <c r="J40" s="72"/>
      <c r="K40" s="72"/>
      <c r="L40" s="72"/>
    </row>
  </sheetData>
  <sheetProtection/>
  <mergeCells count="32">
    <mergeCell ref="H6:H7"/>
    <mergeCell ref="I6:K6"/>
    <mergeCell ref="A1:I1"/>
    <mergeCell ref="A3:F3"/>
    <mergeCell ref="G3:J3"/>
    <mergeCell ref="A4:F4"/>
    <mergeCell ref="G4:J4"/>
    <mergeCell ref="A5:C5"/>
    <mergeCell ref="L6:L7"/>
    <mergeCell ref="A8:F8"/>
    <mergeCell ref="A9:F9"/>
    <mergeCell ref="B10:C10"/>
    <mergeCell ref="B11:C11"/>
    <mergeCell ref="B12:C12"/>
    <mergeCell ref="A6:D7"/>
    <mergeCell ref="E6:E7"/>
    <mergeCell ref="F6:F7"/>
    <mergeCell ref="G6:G7"/>
    <mergeCell ref="A13:F13"/>
    <mergeCell ref="A34:E34"/>
    <mergeCell ref="F34:G34"/>
    <mergeCell ref="I34:J34"/>
    <mergeCell ref="I35:J35"/>
    <mergeCell ref="A36:E36"/>
    <mergeCell ref="F36:G36"/>
    <mergeCell ref="I36:J36"/>
    <mergeCell ref="I37:J37"/>
    <mergeCell ref="A38:E38"/>
    <mergeCell ref="F38:G38"/>
    <mergeCell ref="I38:J38"/>
    <mergeCell ref="I39:J39"/>
    <mergeCell ref="A40:E40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2022-02-16T04:22:16Z</cp:lastPrinted>
  <dcterms:created xsi:type="dcterms:W3CDTF">2010-11-26T07:12:57Z</dcterms:created>
  <dcterms:modified xsi:type="dcterms:W3CDTF">2022-02-17T06:29:01Z</dcterms:modified>
  <cp:category/>
  <cp:version/>
  <cp:contentType/>
  <cp:contentStatus/>
</cp:coreProperties>
</file>