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" windowWidth="15480" windowHeight="10920" activeTab="3"/>
  </bookViews>
  <sheets>
    <sheet name="стр.1" sheetId="1" r:id="rId1"/>
    <sheet name="стр.2_3" sheetId="2" r:id="rId2"/>
    <sheet name="стр.4_5" sheetId="3" r:id="rId3"/>
    <sheet name="01.01.20" sheetId="4" r:id="rId4"/>
    <sheet name="ФХД" sheetId="5" state="hidden" r:id="rId5"/>
    <sheet name="17.08.16 (4)" sheetId="6" state="hidden" r:id="rId6"/>
    <sheet name="17.08.16 (3)" sheetId="7" state="hidden" r:id="rId7"/>
    <sheet name="17.08.16 (2)" sheetId="8" state="hidden" r:id="rId8"/>
    <sheet name="17.08.16" sheetId="9" state="hidden" r:id="rId9"/>
    <sheet name="ФХД 1" sheetId="10" state="hidden" r:id="rId10"/>
    <sheet name="Лист1" sheetId="11" state="hidden" r:id="rId11"/>
    <sheet name="08.11.16" sheetId="12" state="hidden" r:id="rId12"/>
  </sheets>
  <definedNames>
    <definedName name="_xlnm.Print_Titles" localSheetId="1">'стр.2_3'!$4:$4</definedName>
    <definedName name="_xlnm.Print_Titles" localSheetId="2">'стр.4_5'!$4:$5</definedName>
    <definedName name="_xlnm.Print_Area" localSheetId="3">'01.01.20'!$A$1:$M$44</definedName>
    <definedName name="_xlnm.Print_Area" localSheetId="0">'стр.1'!$A$1:$DD$48</definedName>
    <definedName name="_xlnm.Print_Area" localSheetId="1">'стр.2_3'!$A$1:$DD$76</definedName>
    <definedName name="_xlnm.Print_Area" localSheetId="2">'стр.4_5'!$A$1:$DD$71</definedName>
  </definedNames>
  <calcPr fullCalcOnLoad="1"/>
</workbook>
</file>

<file path=xl/sharedStrings.xml><?xml version="1.0" encoding="utf-8"?>
<sst xmlns="http://schemas.openxmlformats.org/spreadsheetml/2006/main" count="1904" uniqueCount="276">
  <si>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</si>
  <si>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</si>
  <si>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</si>
  <si>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</si>
  <si>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</si>
  <si>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</si>
  <si>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</si>
  <si>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</si>
  <si>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</si>
  <si>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</si>
  <si>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</si>
  <si>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</si>
  <si>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</si>
  <si>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</si>
  <si>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</si>
  <si>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</si>
  <si>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</si>
  <si>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</si>
  <si>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</si>
  <si>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</si>
  <si>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</si>
  <si>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</si>
  <si>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</si>
  <si>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</si>
  <si>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</si>
  <si>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</si>
  <si>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</si>
  <si>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</si>
  <si>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</si>
  <si>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</si>
  <si>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</si>
  <si>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</si>
  <si>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</si>
  <si>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</si>
  <si>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</si>
  <si>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</si>
  <si>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</si>
  <si>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</si>
  <si>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</si>
  <si>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</si>
  <si>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</si>
  <si>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</si>
  <si>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</si>
  <si>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</si>
  <si>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</si>
  <si>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</si>
  <si>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</si>
  <si>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</si>
  <si>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</si>
  <si>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</si>
  <si>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</si>
  <si>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</si>
  <si>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ИНН/КПП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</si>
  <si>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</si>
  <si>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</si>
  <si>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</si>
  <si>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</si>
  <si>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</si>
  <si>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</si>
  <si>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</si>
  <si>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</si>
  <si>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</si>
  <si>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</si>
  <si>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</si>
  <si>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</si>
  <si>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</si>
  <si>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</si>
  <si>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</si>
  <si>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</si>
  <si>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</si>
  <si>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</si>
  <si>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</si>
  <si>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</si>
  <si>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</si>
  <si>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</si>
  <si>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</si>
  <si>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</si>
  <si>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</si>
  <si>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</si>
  <si>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</si>
  <si>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</si>
  <si>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к Порядку составления и утверждения плана</t>
  </si>
  <si>
    <t>1.1.4. Остаточная стоимость недвижимого государственного имущества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</si>
  <si>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</si>
  <si>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</si>
  <si>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</si>
  <si>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</si>
  <si>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</si>
  <si>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</si>
  <si>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</si>
  <si>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финансово-хозяйственной деятельности</t>
  </si>
  <si>
    <t>операции
по счетам, открытым
в кредитных организациях в иностран-ной валюте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</si>
  <si>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</si>
  <si>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</si>
  <si>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Поступление финансовых активов, всего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</si>
  <si>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</si>
  <si>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</si>
  <si>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</si>
  <si>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</si>
  <si>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Бюджетные инвестиции</t>
  </si>
  <si>
    <t>(уполномоченное лицо)</t>
  </si>
  <si>
    <t>федерального бюджетного учреждения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</si>
  <si>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</si>
  <si>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</si>
  <si>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</si>
  <si>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</si>
  <si>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</si>
  <si>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</si>
  <si>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</si>
  <si>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</si>
  <si>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Услуга № 2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</si>
  <si>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</si>
  <si>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</si>
  <si>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</si>
  <si>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</si>
  <si>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</si>
  <si>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</si>
  <si>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</si>
  <si>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</si>
  <si>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</si>
  <si>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</si>
  <si>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</si>
  <si>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</si>
  <si>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учреждения по финансово-экономическим вопросам</t>
  </si>
  <si>
    <t>(Главный бухгалтер)</t>
  </si>
  <si>
    <t>(Форма)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</si>
  <si>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</si>
  <si>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</si>
  <si>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</si>
  <si>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</si>
  <si>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Приложение 1</t>
  </si>
  <si>
    <t>муниципальных бюджетных и автономных</t>
  </si>
  <si>
    <t xml:space="preserve"> учреждений, подведомственных </t>
  </si>
  <si>
    <t>Наименование муниципального</t>
  </si>
  <si>
    <t>бюджетного (автономного)</t>
  </si>
  <si>
    <t>учреждения</t>
  </si>
  <si>
    <t>I. Сведения о деятельности муниципального бюджетного (автономного) учреждения</t>
  </si>
  <si>
    <t>1.1. Цели деятельности муниципального бюджетного (автономного) учреждения:</t>
  </si>
  <si>
    <t>1.2. Виды деятельности муниципального бюджетного (автономного) учреждения: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</si>
  <si>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</si>
  <si>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(автономным) учреждением на праве оперативного управления</t>
  </si>
  <si>
    <t>1.1.2. Стоимость имущества, приобретенного муниципальным бюджетным (автономным) учреждением за счет выделенных собственником имущества учреждения средств</t>
  </si>
  <si>
    <t>1.1.3. Стоимость имущества, приобретенного муниципальным бюджетным (автономным) учреждением за счет доходов, полученных от платной и иной приносящей доход деятельности</t>
  </si>
  <si>
    <t>1.2. Общая балансовая стоимость движимого муниципального бюджетного (автономного) имущества, всего</t>
  </si>
  <si>
    <t>2.1. Дебиторская задолженность по доходам, полученным за счет средств муниципального бюджета</t>
  </si>
  <si>
    <t>2.2. Дебиторская задолженность по выданным авансам, полученным за счет средств муниципального бюджета, всего:</t>
  </si>
  <si>
    <t>3.2. Кредиторская задолженность по расчетам с поставщиками и подрядчиками за счет средств муниципального бюджета, всего:</t>
  </si>
  <si>
    <t>операции
по лицевым счетам, открытым
в финансовом органе</t>
  </si>
  <si>
    <t>Субсидии на выполнение муниципального задания</t>
  </si>
  <si>
    <t>Поступления от оказания муниципальным бюджетным (автономным) учреждением (подразделением) услуг (выполнения работ), предоставление которых для физических
и юридических лиц осуществляется на платной основе, всего</t>
  </si>
  <si>
    <t>Руководитель муниципального бюджетного (автономного) учреждения</t>
  </si>
  <si>
    <t>Заместитель руководителя муниципального бюджетного (автономного)</t>
  </si>
  <si>
    <t>Субсидия на иные цели</t>
  </si>
  <si>
    <t>Прочие безвозмездные поступления</t>
  </si>
  <si>
    <t>1410006329/141001001</t>
  </si>
  <si>
    <t>14445705</t>
  </si>
  <si>
    <t>Глава администрации МО "Тасагарский наслег"</t>
  </si>
  <si>
    <t>С.С.Каратаев</t>
  </si>
  <si>
    <t>Администрация МО "Тасагарский наслег"</t>
  </si>
  <si>
    <t>Семенова М.И.</t>
  </si>
  <si>
    <t>35-4-25</t>
  </si>
  <si>
    <t>Петрова К.В.</t>
  </si>
  <si>
    <t>Администрации МО "Тасагарский наслег"</t>
  </si>
  <si>
    <t>1.Сохранение культурно-единого пронстранства. 2.Совершенство технологий и механизмов в самодеятельного, художественного творчества и социально-культурной деятельности населения.</t>
  </si>
  <si>
    <t>Предоставление услуг по организации и проведению различных культурно-досуговых мероприятий.</t>
  </si>
  <si>
    <t>1.Услуги по организации и проведению различных културно-досуговых мероприятий.</t>
  </si>
  <si>
    <t xml:space="preserve"> План финансово - хозяйственной деятельности  № 1</t>
  </si>
  <si>
    <t>Наименование органа, осуществляющего функции и полномочия учредителя</t>
  </si>
  <si>
    <t>код ведомства</t>
  </si>
  <si>
    <t>038</t>
  </si>
  <si>
    <t>Наименование учреждения</t>
  </si>
  <si>
    <t>МБУ ЦД "Эйгэ" МО "Тасагарский наслег"</t>
  </si>
  <si>
    <t>Ед. измерения: рубли</t>
  </si>
  <si>
    <t>Коды аналитики</t>
  </si>
  <si>
    <t>КОСГУ</t>
  </si>
  <si>
    <t>в т.ч. в разрезе счетов</t>
  </si>
  <si>
    <t>л/сч 20038010509</t>
  </si>
  <si>
    <t>л/сч 21….</t>
  </si>
  <si>
    <t>л/сч 14….</t>
  </si>
  <si>
    <t>Остаток на начало года</t>
  </si>
  <si>
    <t>Доходы</t>
  </si>
  <si>
    <t>0000000000</t>
  </si>
  <si>
    <t>0000</t>
  </si>
  <si>
    <t>180</t>
  </si>
  <si>
    <t>004</t>
  </si>
  <si>
    <t>130</t>
  </si>
  <si>
    <t>002</t>
  </si>
  <si>
    <t>x</t>
  </si>
  <si>
    <t>Расходы</t>
  </si>
  <si>
    <t>0000000</t>
  </si>
  <si>
    <t>000</t>
  </si>
  <si>
    <t>211</t>
  </si>
  <si>
    <t>212</t>
  </si>
  <si>
    <t>213</t>
  </si>
  <si>
    <t>221</t>
  </si>
  <si>
    <t>222</t>
  </si>
  <si>
    <t>223</t>
  </si>
  <si>
    <t>225</t>
  </si>
  <si>
    <t>226</t>
  </si>
  <si>
    <t>290</t>
  </si>
  <si>
    <t>310</t>
  </si>
  <si>
    <t>340</t>
  </si>
  <si>
    <t>Руководитель учреждения</t>
  </si>
  <si>
    <t>Главный бухгалтер учреждения</t>
  </si>
  <si>
    <t>Согласовано:   Начальник финансового управления администрации МР "Вилюйский улус (район)"</t>
  </si>
  <si>
    <t>Уточненный ПФХД 2015</t>
  </si>
  <si>
    <t>Увеличение стоимости основных средств КФО 2</t>
  </si>
  <si>
    <t>КФО 4</t>
  </si>
  <si>
    <t>КФО 2</t>
  </si>
  <si>
    <t>Изменение 2015</t>
  </si>
  <si>
    <t>Концерты, дискотеки</t>
  </si>
  <si>
    <t>28.12.2015</t>
  </si>
  <si>
    <t>"28" декабря 2015 г.</t>
  </si>
  <si>
    <t>Рек кл</t>
  </si>
  <si>
    <t>07.06.2016</t>
  </si>
  <si>
    <t>Уточненный ПФХД 2016</t>
  </si>
  <si>
    <t>Изменение 2016</t>
  </si>
  <si>
    <t>"07" июня 2016 г.</t>
  </si>
  <si>
    <t>111</t>
  </si>
  <si>
    <t>112</t>
  </si>
  <si>
    <t>119</t>
  </si>
  <si>
    <t>244</t>
  </si>
  <si>
    <t>851</t>
  </si>
  <si>
    <t>853</t>
  </si>
  <si>
    <t>Утвержденный ПФХД 2016</t>
  </si>
  <si>
    <t xml:space="preserve">Приложение </t>
  </si>
  <si>
    <t>к постановлению от _______________</t>
  </si>
  <si>
    <t>МБУ ЦД "Эйгэ" МО"Тасагарский наслег" МР "Вилюйский улус (район)" РС(Я) ИНН/КПП 1410006329/141001001</t>
  </si>
  <si>
    <t xml:space="preserve"> Администрация МО "Тасагарский наслег" Вилюйского улуса (района) РС(Я)</t>
  </si>
  <si>
    <t>вид расх</t>
  </si>
  <si>
    <t>ДопКл</t>
  </si>
  <si>
    <t>Изменение</t>
  </si>
  <si>
    <t>Уточненный ПФХД 2016 с текущим изминением</t>
  </si>
  <si>
    <t>8=9+10</t>
  </si>
  <si>
    <t>11=7+8</t>
  </si>
  <si>
    <t>Исполнитель                   Семенова М.И.</t>
  </si>
  <si>
    <t>тел..                             8(41132)35324</t>
  </si>
  <si>
    <t>Изменение Плана финансово - хозяйственной деятельности  № 2</t>
  </si>
  <si>
    <t>29.06.2016</t>
  </si>
  <si>
    <t>"29" июня 2016 г.</t>
  </si>
  <si>
    <t>17.08.2016</t>
  </si>
  <si>
    <t>"17" августа 2016 г.</t>
  </si>
  <si>
    <t xml:space="preserve"> План финансово - хозяйственной деятельности  № 3</t>
  </si>
  <si>
    <t>19.09.2016</t>
  </si>
  <si>
    <t>"19" сентября 2016 г.</t>
  </si>
  <si>
    <t>852</t>
  </si>
  <si>
    <t>27.09.2016</t>
  </si>
  <si>
    <t>"27" сентября 2016 г.</t>
  </si>
  <si>
    <t xml:space="preserve"> План финансово - хозяйственной деятельности  № 4</t>
  </si>
  <si>
    <t xml:space="preserve"> План финансово - хозяйственной деятельности  № 5</t>
  </si>
  <si>
    <t>08.11.2016</t>
  </si>
  <si>
    <t>"08" ноября 2016 г.</t>
  </si>
  <si>
    <t>Сумарокова Я.А.</t>
  </si>
  <si>
    <t>678209, Саха (Якутия) Респ. Вилюйский у, Тасагар с. ул. Октябрьская дом, 24</t>
  </si>
  <si>
    <t>19</t>
  </si>
  <si>
    <t>346</t>
  </si>
  <si>
    <t>131</t>
  </si>
  <si>
    <t>МБУК ДНТ "Эйгэ" МО "Тасагарский наслег"</t>
  </si>
  <si>
    <t>января</t>
  </si>
  <si>
    <t>Утвержденный ПФХД 2020</t>
  </si>
  <si>
    <t>Изменение 2020</t>
  </si>
  <si>
    <t>Уточненный ПФХД 2020</t>
  </si>
  <si>
    <t>охрана+обучение</t>
  </si>
  <si>
    <t>пожарка Сивцев</t>
  </si>
  <si>
    <t>проезд+команд</t>
  </si>
  <si>
    <t>242</t>
  </si>
  <si>
    <t>яксанов</t>
  </si>
  <si>
    <t>20</t>
  </si>
  <si>
    <t>02.01.2020</t>
  </si>
  <si>
    <t>"02" января 2020г.</t>
  </si>
  <si>
    <t>349</t>
  </si>
  <si>
    <t>02</t>
  </si>
  <si>
    <t>291</t>
  </si>
  <si>
    <t>292</t>
  </si>
  <si>
    <t>30.01.2020</t>
  </si>
  <si>
    <t>"30" января 2020г.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</si>
</sst>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5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10"/>
      <color rgb="FFFF0000"/>
      <name val="Arial Cyr"/>
      <family val="0"/>
    </font>
    <font>
      <sz val="12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/>
    </xf>
    <xf numFmtId="0" fontId="7" fillId="0" borderId="13" xfId="0" applyFont="1" applyBorder="1" applyAlignment="1">
      <alignment wrapText="1"/>
    </xf>
    <xf numFmtId="0" fontId="7" fillId="33" borderId="13" xfId="0" applyFont="1" applyFill="1" applyBorder="1" applyAlignment="1">
      <alignment wrapText="1"/>
    </xf>
    <xf numFmtId="0" fontId="7" fillId="0" borderId="13" xfId="0" applyFont="1" applyBorder="1" applyAlignment="1">
      <alignment/>
    </xf>
    <xf numFmtId="49" fontId="49" fillId="33" borderId="14" xfId="0" applyNumberFormat="1" applyFont="1" applyFill="1" applyBorder="1" applyAlignment="1">
      <alignment horizontal="center" shrinkToFit="1"/>
    </xf>
    <xf numFmtId="0" fontId="49" fillId="33" borderId="15" xfId="0" applyFont="1" applyFill="1" applyBorder="1" applyAlignment="1">
      <alignment horizontal="center" wrapText="1"/>
    </xf>
    <xf numFmtId="0" fontId="50" fillId="33" borderId="16" xfId="0" applyFont="1" applyFill="1" applyBorder="1" applyAlignment="1">
      <alignment horizontal="center" wrapText="1"/>
    </xf>
    <xf numFmtId="0" fontId="49" fillId="33" borderId="0" xfId="0" applyFont="1" applyFill="1" applyAlignment="1">
      <alignment horizontal="center" wrapText="1"/>
    </xf>
    <xf numFmtId="0" fontId="49" fillId="33" borderId="0" xfId="0" applyFont="1" applyFill="1" applyBorder="1" applyAlignment="1">
      <alignment horizontal="center" wrapText="1"/>
    </xf>
    <xf numFmtId="0" fontId="51" fillId="33" borderId="15" xfId="0" applyFont="1" applyFill="1" applyBorder="1" applyAlignment="1">
      <alignment horizontal="center" wrapText="1"/>
    </xf>
    <xf numFmtId="49" fontId="51" fillId="33" borderId="16" xfId="0" applyNumberFormat="1" applyFont="1" applyFill="1" applyBorder="1" applyAlignment="1">
      <alignment horizontal="center" shrinkToFit="1"/>
    </xf>
    <xf numFmtId="0" fontId="51" fillId="33" borderId="15" xfId="0" applyFont="1" applyFill="1" applyBorder="1" applyAlignment="1">
      <alignment horizontal="center" vertical="center" wrapText="1"/>
    </xf>
    <xf numFmtId="49" fontId="51" fillId="33" borderId="16" xfId="0" applyNumberFormat="1" applyFont="1" applyFill="1" applyBorder="1" applyAlignment="1">
      <alignment horizontal="center" vertical="center" shrinkToFit="1"/>
    </xf>
    <xf numFmtId="0" fontId="51" fillId="33" borderId="0" xfId="0" applyFont="1" applyFill="1" applyAlignment="1">
      <alignment horizontal="left" wrapText="1"/>
    </xf>
    <xf numFmtId="0" fontId="50" fillId="33" borderId="17" xfId="0" applyFont="1" applyFill="1" applyBorder="1" applyAlignment="1">
      <alignment wrapText="1"/>
    </xf>
    <xf numFmtId="0" fontId="50" fillId="33" borderId="17" xfId="0" applyFont="1" applyFill="1" applyBorder="1" applyAlignment="1">
      <alignment horizontal="center" wrapText="1"/>
    </xf>
    <xf numFmtId="0" fontId="51" fillId="33" borderId="16" xfId="0" applyFont="1" applyFill="1" applyBorder="1" applyAlignment="1">
      <alignment horizontal="center" shrinkToFit="1"/>
    </xf>
    <xf numFmtId="0" fontId="51" fillId="33" borderId="16" xfId="0" applyFont="1" applyFill="1" applyBorder="1" applyAlignment="1">
      <alignment horizontal="center" vertical="center" wrapText="1" shrinkToFit="1"/>
    </xf>
    <xf numFmtId="4" fontId="50" fillId="31" borderId="16" xfId="0" applyNumberFormat="1" applyFont="1" applyFill="1" applyBorder="1" applyAlignment="1">
      <alignment horizontal="right" vertical="top" shrinkToFit="1"/>
    </xf>
    <xf numFmtId="4" fontId="50" fillId="34" borderId="16" xfId="0" applyNumberFormat="1" applyFont="1" applyFill="1" applyBorder="1" applyAlignment="1">
      <alignment horizontal="right" vertical="top" shrinkToFit="1"/>
    </xf>
    <xf numFmtId="49" fontId="51" fillId="33" borderId="16" xfId="0" applyNumberFormat="1" applyFont="1" applyFill="1" applyBorder="1" applyAlignment="1">
      <alignment horizontal="center" vertical="top" shrinkToFit="1"/>
    </xf>
    <xf numFmtId="4" fontId="51" fillId="35" borderId="16" xfId="0" applyNumberFormat="1" applyFont="1" applyFill="1" applyBorder="1" applyAlignment="1">
      <alignment horizontal="right" vertical="top" shrinkToFit="1"/>
    </xf>
    <xf numFmtId="0" fontId="51" fillId="35" borderId="17" xfId="0" applyFont="1" applyFill="1" applyBorder="1" applyAlignment="1">
      <alignment/>
    </xf>
    <xf numFmtId="0" fontId="51" fillId="35" borderId="0" xfId="0" applyFont="1" applyFill="1" applyAlignment="1">
      <alignment/>
    </xf>
    <xf numFmtId="0" fontId="51" fillId="33" borderId="0" xfId="0" applyFont="1" applyFill="1" applyAlignment="1">
      <alignment/>
    </xf>
    <xf numFmtId="0" fontId="1" fillId="0" borderId="11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4" fontId="51" fillId="36" borderId="16" xfId="0" applyNumberFormat="1" applyFont="1" applyFill="1" applyBorder="1" applyAlignment="1">
      <alignment horizontal="right" vertical="top" shrinkToFit="1"/>
    </xf>
    <xf numFmtId="0" fontId="51" fillId="33" borderId="0" xfId="0" applyFont="1" applyFill="1" applyAlignment="1">
      <alignment horizontal="left" wrapText="1"/>
    </xf>
    <xf numFmtId="4" fontId="51" fillId="35" borderId="16" xfId="0" applyNumberFormat="1" applyFont="1" applyFill="1" applyBorder="1" applyAlignment="1">
      <alignment horizontal="center" shrinkToFit="1"/>
    </xf>
    <xf numFmtId="0" fontId="51" fillId="33" borderId="20" xfId="0" applyFont="1" applyFill="1" applyBorder="1" applyAlignment="1">
      <alignment horizontal="center" vertical="center" wrapText="1" shrinkToFit="1"/>
    </xf>
    <xf numFmtId="0" fontId="51" fillId="33" borderId="21" xfId="0" applyFont="1" applyFill="1" applyBorder="1" applyAlignment="1">
      <alignment horizontal="center" vertical="center" wrapText="1" shrinkToFit="1"/>
    </xf>
    <xf numFmtId="0" fontId="51" fillId="33" borderId="0" xfId="0" applyFont="1" applyFill="1" applyAlignment="1">
      <alignment horizontal="left" wrapText="1"/>
    </xf>
    <xf numFmtId="0" fontId="6" fillId="35" borderId="0" xfId="0" applyFont="1" applyFill="1" applyAlignment="1">
      <alignment/>
    </xf>
    <xf numFmtId="0" fontId="6" fillId="35" borderId="0" xfId="0" applyFont="1" applyFill="1" applyAlignment="1">
      <alignment horizontal="right"/>
    </xf>
    <xf numFmtId="49" fontId="49" fillId="33" borderId="0" xfId="0" applyNumberFormat="1" applyFont="1" applyFill="1" applyBorder="1" applyAlignment="1">
      <alignment horizontal="center" shrinkToFit="1"/>
    </xf>
    <xf numFmtId="0" fontId="50" fillId="33" borderId="22" xfId="0" applyFont="1" applyFill="1" applyBorder="1" applyAlignment="1">
      <alignment horizontal="center" wrapText="1"/>
    </xf>
    <xf numFmtId="0" fontId="51" fillId="33" borderId="0" xfId="0" applyFont="1" applyFill="1" applyBorder="1" applyAlignment="1">
      <alignment horizontal="center" wrapText="1"/>
    </xf>
    <xf numFmtId="49" fontId="51" fillId="33" borderId="22" xfId="0" applyNumberFormat="1" applyFont="1" applyFill="1" applyBorder="1" applyAlignment="1">
      <alignment horizontal="center" shrinkToFit="1"/>
    </xf>
    <xf numFmtId="0" fontId="51" fillId="33" borderId="0" xfId="0" applyFont="1" applyFill="1" applyBorder="1" applyAlignment="1">
      <alignment wrapText="1"/>
    </xf>
    <xf numFmtId="49" fontId="51" fillId="33" borderId="22" xfId="0" applyNumberFormat="1" applyFont="1" applyFill="1" applyBorder="1" applyAlignment="1">
      <alignment horizontal="center" vertical="center" shrinkToFit="1"/>
    </xf>
    <xf numFmtId="0" fontId="50" fillId="33" borderId="0" xfId="0" applyFont="1" applyFill="1" applyBorder="1" applyAlignment="1">
      <alignment horizontal="center" wrapText="1"/>
    </xf>
    <xf numFmtId="0" fontId="51" fillId="33" borderId="22" xfId="0" applyFont="1" applyFill="1" applyBorder="1" applyAlignment="1">
      <alignment horizontal="center" shrinkToFit="1"/>
    </xf>
    <xf numFmtId="0" fontId="51" fillId="33" borderId="0" xfId="0" applyFont="1" applyFill="1" applyBorder="1" applyAlignment="1">
      <alignment/>
    </xf>
    <xf numFmtId="0" fontId="51" fillId="33" borderId="23" xfId="0" applyFont="1" applyFill="1" applyBorder="1" applyAlignment="1">
      <alignment/>
    </xf>
    <xf numFmtId="0" fontId="6" fillId="35" borderId="22" xfId="0" applyFont="1" applyFill="1" applyBorder="1" applyAlignment="1">
      <alignment horizontal="center" vertical="center" wrapText="1" shrinkToFit="1"/>
    </xf>
    <xf numFmtId="0" fontId="6" fillId="35" borderId="24" xfId="0" applyFont="1" applyFill="1" applyBorder="1" applyAlignment="1">
      <alignment horizontal="center" vertical="center" wrapText="1" shrinkToFit="1"/>
    </xf>
    <xf numFmtId="0" fontId="51" fillId="33" borderId="22" xfId="0" applyFont="1" applyFill="1" applyBorder="1" applyAlignment="1">
      <alignment horizontal="center" vertical="center" wrapText="1" shrinkToFit="1"/>
    </xf>
    <xf numFmtId="4" fontId="50" fillId="31" borderId="25" xfId="0" applyNumberFormat="1" applyFont="1" applyFill="1" applyBorder="1" applyAlignment="1">
      <alignment horizontal="right" vertical="top" shrinkToFit="1"/>
    </xf>
    <xf numFmtId="4" fontId="50" fillId="31" borderId="26" xfId="0" applyNumberFormat="1" applyFont="1" applyFill="1" applyBorder="1" applyAlignment="1">
      <alignment horizontal="right" vertical="top" shrinkToFit="1"/>
    </xf>
    <xf numFmtId="4" fontId="50" fillId="31" borderId="24" xfId="0" applyNumberFormat="1" applyFont="1" applyFill="1" applyBorder="1" applyAlignment="1">
      <alignment horizontal="right" vertical="top" shrinkToFit="1"/>
    </xf>
    <xf numFmtId="4" fontId="51" fillId="35" borderId="26" xfId="0" applyNumberFormat="1" applyFont="1" applyFill="1" applyBorder="1" applyAlignment="1">
      <alignment horizontal="right" vertical="top" shrinkToFit="1"/>
    </xf>
    <xf numFmtId="4" fontId="8" fillId="37" borderId="24" xfId="0" applyNumberFormat="1" applyFont="1" applyFill="1" applyBorder="1" applyAlignment="1">
      <alignment shrinkToFit="1"/>
    </xf>
    <xf numFmtId="4" fontId="51" fillId="35" borderId="27" xfId="0" applyNumberFormat="1" applyFont="1" applyFill="1" applyBorder="1" applyAlignment="1">
      <alignment horizontal="right" vertical="top" shrinkToFit="1"/>
    </xf>
    <xf numFmtId="4" fontId="51" fillId="35" borderId="28" xfId="0" applyNumberFormat="1" applyFont="1" applyFill="1" applyBorder="1" applyAlignment="1">
      <alignment horizontal="right" vertical="top" shrinkToFit="1"/>
    </xf>
    <xf numFmtId="4" fontId="51" fillId="35" borderId="22" xfId="0" applyNumberFormat="1" applyFont="1" applyFill="1" applyBorder="1" applyAlignment="1">
      <alignment horizontal="right" vertical="top" shrinkToFit="1"/>
    </xf>
    <xf numFmtId="4" fontId="8" fillId="37" borderId="22" xfId="0" applyNumberFormat="1" applyFont="1" applyFill="1" applyBorder="1" applyAlignment="1">
      <alignment shrinkToFit="1"/>
    </xf>
    <xf numFmtId="4" fontId="50" fillId="34" borderId="26" xfId="0" applyNumberFormat="1" applyFont="1" applyFill="1" applyBorder="1" applyAlignment="1">
      <alignment horizontal="right" vertical="top" shrinkToFit="1"/>
    </xf>
    <xf numFmtId="4" fontId="50" fillId="34" borderId="22" xfId="0" applyNumberFormat="1" applyFont="1" applyFill="1" applyBorder="1" applyAlignment="1">
      <alignment horizontal="right" vertical="top" shrinkToFit="1"/>
    </xf>
    <xf numFmtId="4" fontId="50" fillId="34" borderId="20" xfId="0" applyNumberFormat="1" applyFont="1" applyFill="1" applyBorder="1" applyAlignment="1">
      <alignment horizontal="right" vertical="top" shrinkToFit="1"/>
    </xf>
    <xf numFmtId="4" fontId="6" fillId="35" borderId="0" xfId="0" applyNumberFormat="1" applyFont="1" applyFill="1" applyAlignment="1">
      <alignment/>
    </xf>
    <xf numFmtId="4" fontId="8" fillId="0" borderId="22" xfId="0" applyNumberFormat="1" applyFont="1" applyFill="1" applyBorder="1" applyAlignment="1">
      <alignment shrinkToFit="1"/>
    </xf>
    <xf numFmtId="4" fontId="52" fillId="35" borderId="27" xfId="0" applyNumberFormat="1" applyFont="1" applyFill="1" applyBorder="1" applyAlignment="1">
      <alignment horizontal="right" vertical="top" shrinkToFit="1"/>
    </xf>
    <xf numFmtId="0" fontId="51" fillId="35" borderId="0" xfId="0" applyFont="1" applyFill="1" applyBorder="1" applyAlignment="1">
      <alignment/>
    </xf>
    <xf numFmtId="0" fontId="51" fillId="35" borderId="0" xfId="0" applyFont="1" applyFill="1" applyBorder="1" applyAlignment="1">
      <alignment horizontal="center"/>
    </xf>
    <xf numFmtId="0" fontId="51" fillId="33" borderId="0" xfId="0" applyFont="1" applyFill="1" applyAlignment="1">
      <alignment horizontal="left" wrapText="1"/>
    </xf>
    <xf numFmtId="0" fontId="51" fillId="33" borderId="0" xfId="0" applyFont="1" applyFill="1" applyAlignment="1">
      <alignment horizontal="left" wrapText="1"/>
    </xf>
    <xf numFmtId="0" fontId="51" fillId="33" borderId="0" xfId="0" applyFont="1" applyFill="1" applyAlignment="1">
      <alignment horizontal="left" wrapText="1"/>
    </xf>
    <xf numFmtId="0" fontId="51" fillId="33" borderId="0" xfId="0" applyFont="1" applyFill="1" applyAlignment="1">
      <alignment horizontal="left" wrapText="1"/>
    </xf>
    <xf numFmtId="0" fontId="51" fillId="33" borderId="0" xfId="0" applyFont="1" applyFill="1" applyAlignment="1">
      <alignment horizontal="left" wrapText="1"/>
    </xf>
    <xf numFmtId="0" fontId="51" fillId="33" borderId="0" xfId="0" applyFont="1" applyFill="1" applyAlignment="1">
      <alignment horizontal="left" wrapText="1"/>
    </xf>
    <xf numFmtId="4" fontId="51" fillId="38" borderId="16" xfId="0" applyNumberFormat="1" applyFont="1" applyFill="1" applyBorder="1" applyAlignment="1">
      <alignment horizontal="right" vertical="top" shrinkToFit="1"/>
    </xf>
    <xf numFmtId="4" fontId="0" fillId="0" borderId="0" xfId="0" applyNumberFormat="1" applyAlignment="1">
      <alignment/>
    </xf>
    <xf numFmtId="0" fontId="50" fillId="33" borderId="28" xfId="0" applyFont="1" applyFill="1" applyBorder="1" applyAlignment="1">
      <alignment vertical="top" wrapText="1" shrinkToFit="1"/>
    </xf>
    <xf numFmtId="0" fontId="50" fillId="33" borderId="29" xfId="0" applyFont="1" applyFill="1" applyBorder="1" applyAlignment="1">
      <alignment vertical="top" wrapText="1" shrinkToFit="1"/>
    </xf>
    <xf numFmtId="2" fontId="0" fillId="0" borderId="0" xfId="0" applyNumberFormat="1" applyAlignment="1">
      <alignment/>
    </xf>
    <xf numFmtId="4" fontId="53" fillId="0" borderId="0" xfId="0" applyNumberFormat="1" applyFont="1" applyAlignment="1">
      <alignment/>
    </xf>
    <xf numFmtId="49" fontId="51" fillId="39" borderId="16" xfId="0" applyNumberFormat="1" applyFont="1" applyFill="1" applyBorder="1" applyAlignment="1">
      <alignment horizontal="center" vertical="top" shrinkToFit="1"/>
    </xf>
    <xf numFmtId="4" fontId="51" fillId="39" borderId="16" xfId="0" applyNumberFormat="1" applyFont="1" applyFill="1" applyBorder="1" applyAlignment="1">
      <alignment horizontal="right" vertical="top" shrinkToFit="1"/>
    </xf>
    <xf numFmtId="4" fontId="6" fillId="35" borderId="16" xfId="0" applyNumberFormat="1" applyFont="1" applyFill="1" applyBorder="1" applyAlignment="1">
      <alignment horizontal="right" vertical="top" shrinkToFit="1"/>
    </xf>
    <xf numFmtId="4" fontId="6" fillId="38" borderId="16" xfId="0" applyNumberFormat="1" applyFont="1" applyFill="1" applyBorder="1" applyAlignment="1">
      <alignment horizontal="right" vertical="top" shrinkToFit="1"/>
    </xf>
    <xf numFmtId="4" fontId="6" fillId="39" borderId="16" xfId="0" applyNumberFormat="1" applyFont="1" applyFill="1" applyBorder="1" applyAlignment="1">
      <alignment horizontal="right" vertical="top" shrinkToFit="1"/>
    </xf>
    <xf numFmtId="0" fontId="50" fillId="33" borderId="27" xfId="0" applyFont="1" applyFill="1" applyBorder="1" applyAlignment="1">
      <alignment vertical="top" wrapText="1" shrinkToFit="1"/>
    </xf>
    <xf numFmtId="0" fontId="51" fillId="33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4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49" fontId="1" fillId="0" borderId="14" xfId="0" applyNumberFormat="1" applyFont="1" applyFill="1" applyBorder="1" applyAlignment="1">
      <alignment horizontal="left"/>
    </xf>
    <xf numFmtId="0" fontId="1" fillId="0" borderId="14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14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Alignment="1">
      <alignment horizontal="center" wrapText="1"/>
    </xf>
    <xf numFmtId="0" fontId="1" fillId="0" borderId="11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" fillId="0" borderId="14" xfId="0" applyFont="1" applyBorder="1" applyAlignment="1">
      <alignment horizontal="left" vertical="top" wrapText="1" indent="2"/>
    </xf>
    <xf numFmtId="0" fontId="1" fillId="0" borderId="30" xfId="0" applyFont="1" applyBorder="1" applyAlignment="1">
      <alignment horizontal="left" vertical="top" wrapText="1" indent="2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4" fontId="1" fillId="0" borderId="11" xfId="0" applyNumberFormat="1" applyFont="1" applyFill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top"/>
    </xf>
    <xf numFmtId="2" fontId="4" fillId="0" borderId="31" xfId="0" applyNumberFormat="1" applyFont="1" applyFill="1" applyBorder="1" applyAlignment="1">
      <alignment horizontal="center" vertical="top"/>
    </xf>
    <xf numFmtId="2" fontId="4" fillId="0" borderId="32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2" fontId="4" fillId="38" borderId="12" xfId="0" applyNumberFormat="1" applyFont="1" applyFill="1" applyBorder="1" applyAlignment="1">
      <alignment horizontal="center" vertical="top"/>
    </xf>
    <xf numFmtId="2" fontId="4" fillId="38" borderId="31" xfId="0" applyNumberFormat="1" applyFont="1" applyFill="1" applyBorder="1" applyAlignment="1">
      <alignment horizontal="center" vertical="top"/>
    </xf>
    <xf numFmtId="2" fontId="4" fillId="38" borderId="32" xfId="0" applyNumberFormat="1" applyFont="1" applyFill="1" applyBorder="1" applyAlignment="1">
      <alignment horizontal="center" vertical="top"/>
    </xf>
    <xf numFmtId="4" fontId="1" fillId="0" borderId="12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1" fillId="0" borderId="31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2" fontId="1" fillId="0" borderId="18" xfId="0" applyNumberFormat="1" applyFont="1" applyBorder="1" applyAlignment="1">
      <alignment horizontal="center" vertical="top"/>
    </xf>
    <xf numFmtId="2" fontId="1" fillId="0" borderId="19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2" fontId="4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/>
    </xf>
    <xf numFmtId="2" fontId="4" fillId="0" borderId="18" xfId="0" applyNumberFormat="1" applyFont="1" applyBorder="1" applyAlignment="1">
      <alignment horizontal="center" vertical="top"/>
    </xf>
    <xf numFmtId="2" fontId="4" fillId="0" borderId="19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/>
    </xf>
    <xf numFmtId="2" fontId="1" fillId="0" borderId="31" xfId="0" applyNumberFormat="1" applyFont="1" applyBorder="1" applyAlignment="1">
      <alignment horizontal="center" vertical="top"/>
    </xf>
    <xf numFmtId="2" fontId="1" fillId="0" borderId="32" xfId="0" applyNumberFormat="1" applyFont="1" applyBorder="1" applyAlignment="1">
      <alignment horizontal="center" vertical="top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center"/>
    </xf>
    <xf numFmtId="0" fontId="2" fillId="0" borderId="31" xfId="0" applyFont="1" applyBorder="1" applyAlignment="1">
      <alignment horizontal="center" vertical="top"/>
    </xf>
    <xf numFmtId="49" fontId="6" fillId="0" borderId="14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4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1" fillId="35" borderId="17" xfId="0" applyFont="1" applyFill="1" applyBorder="1" applyAlignment="1">
      <alignment horizontal="center"/>
    </xf>
    <xf numFmtId="0" fontId="51" fillId="35" borderId="0" xfId="0" applyFont="1" applyFill="1" applyAlignment="1">
      <alignment horizontal="left" vertical="top" wrapText="1"/>
    </xf>
    <xf numFmtId="0" fontId="51" fillId="35" borderId="23" xfId="0" applyFont="1" applyFill="1" applyBorder="1" applyAlignment="1">
      <alignment horizontal="center"/>
    </xf>
    <xf numFmtId="0" fontId="51" fillId="35" borderId="0" xfId="0" applyFont="1" applyFill="1" applyAlignment="1">
      <alignment shrinkToFit="1"/>
    </xf>
    <xf numFmtId="0" fontId="51" fillId="35" borderId="0" xfId="0" applyFont="1" applyFill="1" applyAlignment="1">
      <alignment horizontal="left"/>
    </xf>
    <xf numFmtId="0" fontId="51" fillId="33" borderId="20" xfId="0" applyFont="1" applyFill="1" applyBorder="1" applyAlignment="1">
      <alignment horizontal="center" vertical="center" wrapText="1" shrinkToFit="1"/>
    </xf>
    <xf numFmtId="0" fontId="51" fillId="33" borderId="26" xfId="0" applyFont="1" applyFill="1" applyBorder="1" applyAlignment="1">
      <alignment horizontal="center" vertical="center" wrapText="1" shrinkToFit="1"/>
    </xf>
    <xf numFmtId="0" fontId="50" fillId="33" borderId="28" xfId="0" applyFont="1" applyFill="1" applyBorder="1" applyAlignment="1">
      <alignment horizontal="left" vertical="top" wrapText="1" shrinkToFit="1"/>
    </xf>
    <xf numFmtId="0" fontId="50" fillId="33" borderId="29" xfId="0" applyFont="1" applyFill="1" applyBorder="1" applyAlignment="1">
      <alignment horizontal="left" vertical="top" wrapText="1" shrinkToFit="1"/>
    </xf>
    <xf numFmtId="0" fontId="50" fillId="33" borderId="27" xfId="0" applyFont="1" applyFill="1" applyBorder="1" applyAlignment="1">
      <alignment horizontal="left" vertical="top" wrapText="1" shrinkToFit="1"/>
    </xf>
    <xf numFmtId="49" fontId="51" fillId="33" borderId="28" xfId="0" applyNumberFormat="1" applyFont="1" applyFill="1" applyBorder="1" applyAlignment="1">
      <alignment horizontal="center" vertical="top" shrinkToFit="1"/>
    </xf>
    <xf numFmtId="49" fontId="51" fillId="33" borderId="27" xfId="0" applyNumberFormat="1" applyFont="1" applyFill="1" applyBorder="1" applyAlignment="1">
      <alignment horizontal="center" vertical="top" shrinkToFit="1"/>
    </xf>
    <xf numFmtId="0" fontId="51" fillId="33" borderId="21" xfId="0" applyFont="1" applyFill="1" applyBorder="1" applyAlignment="1">
      <alignment horizontal="center" vertical="center" wrapText="1" shrinkToFit="1"/>
    </xf>
    <xf numFmtId="0" fontId="51" fillId="33" borderId="17" xfId="0" applyFont="1" applyFill="1" applyBorder="1" applyAlignment="1">
      <alignment horizontal="center" vertical="center" wrapText="1" shrinkToFit="1"/>
    </xf>
    <xf numFmtId="0" fontId="6" fillId="35" borderId="33" xfId="0" applyFont="1" applyFill="1" applyBorder="1" applyAlignment="1">
      <alignment horizontal="center" vertical="center" wrapText="1" shrinkToFit="1"/>
    </xf>
    <xf numFmtId="0" fontId="6" fillId="35" borderId="23" xfId="0" applyFont="1" applyFill="1" applyBorder="1" applyAlignment="1">
      <alignment horizontal="center" vertical="center" wrapText="1" shrinkToFit="1"/>
    </xf>
    <xf numFmtId="0" fontId="51" fillId="33" borderId="28" xfId="0" applyFont="1" applyFill="1" applyBorder="1" applyAlignment="1">
      <alignment horizontal="center" vertical="center" wrapText="1" shrinkToFit="1"/>
    </xf>
    <xf numFmtId="0" fontId="51" fillId="33" borderId="29" xfId="0" applyFont="1" applyFill="1" applyBorder="1" applyAlignment="1">
      <alignment horizontal="center" vertical="center" wrapText="1" shrinkToFit="1"/>
    </xf>
    <xf numFmtId="0" fontId="6" fillId="35" borderId="27" xfId="0" applyFont="1" applyFill="1" applyBorder="1" applyAlignment="1">
      <alignment horizontal="center" vertical="center" wrapText="1" shrinkToFit="1"/>
    </xf>
    <xf numFmtId="0" fontId="51" fillId="33" borderId="0" xfId="0" applyFont="1" applyFill="1" applyAlignment="1">
      <alignment horizontal="left" wrapText="1"/>
    </xf>
    <xf numFmtId="0" fontId="49" fillId="33" borderId="23" xfId="0" applyFont="1" applyFill="1" applyBorder="1" applyAlignment="1">
      <alignment horizontal="center" wrapText="1"/>
    </xf>
    <xf numFmtId="0" fontId="0" fillId="35" borderId="23" xfId="0" applyFont="1" applyFill="1" applyBorder="1" applyAlignment="1">
      <alignment horizontal="center" wrapText="1"/>
    </xf>
    <xf numFmtId="0" fontId="49" fillId="33" borderId="0" xfId="0" applyFont="1" applyFill="1" applyAlignment="1">
      <alignment horizontal="right" wrapText="1"/>
    </xf>
    <xf numFmtId="0" fontId="51" fillId="33" borderId="34" xfId="0" applyFont="1" applyFill="1" applyBorder="1" applyAlignment="1">
      <alignment horizontal="center" vertical="center" wrapText="1" shrinkToFit="1"/>
    </xf>
    <xf numFmtId="0" fontId="50" fillId="33" borderId="33" xfId="0" applyFont="1" applyFill="1" applyBorder="1" applyAlignment="1">
      <alignment horizontal="left" vertical="top" wrapText="1" shrinkToFit="1"/>
    </xf>
    <xf numFmtId="0" fontId="50" fillId="33" borderId="23" xfId="0" applyFont="1" applyFill="1" applyBorder="1" applyAlignment="1">
      <alignment horizontal="left" vertical="top" wrapText="1" shrinkToFit="1"/>
    </xf>
    <xf numFmtId="0" fontId="50" fillId="33" borderId="35" xfId="0" applyFont="1" applyFill="1" applyBorder="1" applyAlignment="1">
      <alignment horizontal="left" vertical="top" wrapText="1" shrinkToFit="1"/>
    </xf>
    <xf numFmtId="0" fontId="51" fillId="33" borderId="12" xfId="0" applyFont="1" applyFill="1" applyBorder="1" applyAlignment="1">
      <alignment horizontal="center" vertical="center" wrapText="1" shrinkToFit="1"/>
    </xf>
    <xf numFmtId="0" fontId="51" fillId="33" borderId="31" xfId="0" applyFont="1" applyFill="1" applyBorder="1" applyAlignment="1">
      <alignment horizontal="center" vertical="center" wrapText="1" shrinkToFit="1"/>
    </xf>
    <xf numFmtId="0" fontId="51" fillId="33" borderId="10" xfId="0" applyFont="1" applyFill="1" applyBorder="1" applyAlignment="1">
      <alignment horizontal="center" vertical="center" wrapText="1" shrinkToFit="1"/>
    </xf>
    <xf numFmtId="0" fontId="51" fillId="33" borderId="14" xfId="0" applyFont="1" applyFill="1" applyBorder="1" applyAlignment="1">
      <alignment horizontal="center" vertical="center" wrapText="1" shrinkToFit="1"/>
    </xf>
    <xf numFmtId="0" fontId="51" fillId="33" borderId="36" xfId="0" applyFont="1" applyFill="1" applyBorder="1" applyAlignment="1">
      <alignment horizontal="center" vertical="center" wrapText="1" shrinkToFit="1"/>
    </xf>
    <xf numFmtId="0" fontId="51" fillId="33" borderId="24" xfId="0" applyFont="1" applyFill="1" applyBorder="1" applyAlignment="1">
      <alignment horizontal="center" vertical="center" wrapText="1" shrinkToFit="1"/>
    </xf>
    <xf numFmtId="0" fontId="6" fillId="35" borderId="0" xfId="0" applyFont="1" applyFill="1" applyBorder="1" applyAlignment="1">
      <alignment horizontal="center" vertical="center" wrapText="1" shrinkToFit="1"/>
    </xf>
    <xf numFmtId="0" fontId="6" fillId="35" borderId="37" xfId="0" applyFont="1" applyFill="1" applyBorder="1" applyAlignment="1">
      <alignment horizontal="center" vertical="center" wrapText="1" shrinkToFit="1"/>
    </xf>
    <xf numFmtId="0" fontId="54" fillId="33" borderId="23" xfId="0" applyFont="1" applyFill="1" applyBorder="1" applyAlignment="1">
      <alignment horizontal="center" wrapText="1"/>
    </xf>
    <xf numFmtId="0" fontId="51" fillId="33" borderId="29" xfId="0" applyFont="1" applyFill="1" applyBorder="1" applyAlignment="1">
      <alignment horizontal="center" wrapText="1"/>
    </xf>
    <xf numFmtId="0" fontId="51" fillId="33" borderId="38" xfId="0" applyFont="1" applyFill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47"/>
  <sheetViews>
    <sheetView view="pageBreakPreview" zoomScaleSheetLayoutView="100" zoomScalePageLayoutView="0" workbookViewId="0" topLeftCell="A10">
      <selection activeCell="FY22" sqref="FY22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BQ1" s="2" t="s">
        <v>130</v>
      </c>
    </row>
    <row r="2" s="2" customFormat="1" ht="11.25" customHeight="1">
      <c r="BQ2" s="10" t="s">
        <v>81</v>
      </c>
    </row>
    <row r="3" s="2" customFormat="1" ht="11.25" customHeight="1">
      <c r="BQ3" s="2" t="s">
        <v>90</v>
      </c>
    </row>
    <row r="4" s="2" customFormat="1" ht="11.25" customHeight="1">
      <c r="BQ4" s="10" t="s">
        <v>131</v>
      </c>
    </row>
    <row r="5" s="2" customFormat="1" ht="11.25" customHeight="1">
      <c r="BQ5" s="10" t="s">
        <v>132</v>
      </c>
    </row>
    <row r="6" s="2" customFormat="1" ht="11.25" customHeight="1">
      <c r="BQ6" s="10" t="s">
        <v>162</v>
      </c>
    </row>
    <row r="7" s="2" customFormat="1" ht="11.25" customHeight="1">
      <c r="BQ7" s="10"/>
    </row>
    <row r="8" s="2" customFormat="1" ht="11.25" customHeight="1">
      <c r="BQ8" s="10"/>
    </row>
    <row r="9" ht="9.75" customHeight="1">
      <c r="BS9" s="49"/>
    </row>
    <row r="10" spans="71:108" ht="15">
      <c r="BS10" s="49"/>
      <c r="DD10" s="12" t="s">
        <v>125</v>
      </c>
    </row>
    <row r="11" ht="9.75" customHeight="1">
      <c r="N11" s="2"/>
    </row>
    <row r="12" spans="57:108" ht="15">
      <c r="BE12" s="150" t="s">
        <v>15</v>
      </c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0"/>
      <c r="CN12" s="150"/>
      <c r="CO12" s="150"/>
      <c r="CP12" s="150"/>
      <c r="CQ12" s="150"/>
      <c r="CR12" s="150"/>
      <c r="CS12" s="150"/>
      <c r="CT12" s="150"/>
      <c r="CU12" s="150"/>
      <c r="CV12" s="150"/>
      <c r="CW12" s="150"/>
      <c r="CX12" s="150"/>
      <c r="CY12" s="150"/>
      <c r="CZ12" s="150"/>
      <c r="DA12" s="150"/>
      <c r="DB12" s="150"/>
      <c r="DC12" s="150"/>
      <c r="DD12" s="150"/>
    </row>
    <row r="13" spans="57:108" ht="15">
      <c r="BE13" s="151" t="s">
        <v>156</v>
      </c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</row>
    <row r="14" spans="57:108" s="2" customFormat="1" ht="12">
      <c r="BE14" s="153" t="s">
        <v>32</v>
      </c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53"/>
      <c r="CO14" s="153"/>
      <c r="CP14" s="153"/>
      <c r="CQ14" s="153"/>
      <c r="CR14" s="153"/>
      <c r="CS14" s="153"/>
      <c r="CT14" s="153"/>
      <c r="CU14" s="153"/>
      <c r="CV14" s="153"/>
      <c r="CW14" s="153"/>
      <c r="CX14" s="153"/>
      <c r="CY14" s="153"/>
      <c r="CZ14" s="153"/>
      <c r="DA14" s="153"/>
      <c r="DB14" s="153"/>
      <c r="DC14" s="153"/>
      <c r="DD14" s="153"/>
    </row>
    <row r="15" spans="57:108" ht="15"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CA15" s="151" t="s">
        <v>157</v>
      </c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1"/>
      <c r="DA15" s="151"/>
      <c r="DB15" s="151"/>
      <c r="DC15" s="151"/>
      <c r="DD15" s="151"/>
    </row>
    <row r="16" spans="57:108" s="2" customFormat="1" ht="12">
      <c r="BE16" s="152" t="s">
        <v>13</v>
      </c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CA16" s="152" t="s">
        <v>14</v>
      </c>
      <c r="CB16" s="152"/>
      <c r="CC16" s="152"/>
      <c r="CD16" s="152"/>
      <c r="CE16" s="152"/>
      <c r="CF16" s="152"/>
      <c r="CG16" s="152"/>
      <c r="CH16" s="152"/>
      <c r="CI16" s="152"/>
      <c r="CJ16" s="152"/>
      <c r="CK16" s="152"/>
      <c r="CL16" s="152"/>
      <c r="CM16" s="152"/>
      <c r="CN16" s="152"/>
      <c r="CO16" s="152"/>
      <c r="CP16" s="152"/>
      <c r="CQ16" s="152"/>
      <c r="CR16" s="152"/>
      <c r="CS16" s="152"/>
      <c r="CT16" s="152"/>
      <c r="CU16" s="152"/>
      <c r="CV16" s="152"/>
      <c r="CW16" s="152"/>
      <c r="CX16" s="152"/>
      <c r="CY16" s="152"/>
      <c r="CZ16" s="152"/>
      <c r="DA16" s="152"/>
      <c r="DB16" s="152"/>
      <c r="DC16" s="152"/>
      <c r="DD16" s="152"/>
    </row>
    <row r="17" spans="65:99" ht="15">
      <c r="BM17" s="12" t="s">
        <v>2</v>
      </c>
      <c r="BN17" s="159" t="s">
        <v>271</v>
      </c>
      <c r="BO17" s="159"/>
      <c r="BP17" s="159"/>
      <c r="BQ17" s="159"/>
      <c r="BR17" s="1" t="s">
        <v>2</v>
      </c>
      <c r="BU17" s="159" t="s">
        <v>258</v>
      </c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/>
      <c r="CL17" s="159"/>
      <c r="CM17" s="160">
        <v>20</v>
      </c>
      <c r="CN17" s="160"/>
      <c r="CO17" s="160"/>
      <c r="CP17" s="160"/>
      <c r="CQ17" s="155" t="s">
        <v>267</v>
      </c>
      <c r="CR17" s="155"/>
      <c r="CS17" s="155"/>
      <c r="CT17" s="155"/>
      <c r="CU17" s="1" t="s">
        <v>3</v>
      </c>
    </row>
    <row r="18" ht="15">
      <c r="CY18" s="9"/>
    </row>
    <row r="19" spans="1:108" ht="16.5">
      <c r="A19" s="157" t="s">
        <v>4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  <c r="DB19" s="157"/>
      <c r="DC19" s="157"/>
      <c r="DD19" s="157"/>
    </row>
    <row r="20" spans="36:58" s="13" customFormat="1" ht="16.5">
      <c r="AJ20" s="14"/>
      <c r="AM20" s="14"/>
      <c r="AV20" s="15"/>
      <c r="AW20" s="15"/>
      <c r="AX20" s="15"/>
      <c r="BA20" s="15" t="s">
        <v>51</v>
      </c>
      <c r="BB20" s="158" t="s">
        <v>267</v>
      </c>
      <c r="BC20" s="158"/>
      <c r="BD20" s="158"/>
      <c r="BE20" s="158"/>
      <c r="BF20" s="13" t="s">
        <v>5</v>
      </c>
    </row>
    <row r="21" ht="4.5" customHeight="1"/>
    <row r="22" spans="93:108" ht="17.25" customHeight="1">
      <c r="CO22" s="156" t="s">
        <v>16</v>
      </c>
      <c r="CP22" s="156"/>
      <c r="CQ22" s="156"/>
      <c r="CR22" s="156"/>
      <c r="CS22" s="156"/>
      <c r="CT22" s="156"/>
      <c r="CU22" s="156"/>
      <c r="CV22" s="156"/>
      <c r="CW22" s="156"/>
      <c r="CX22" s="156"/>
      <c r="CY22" s="156"/>
      <c r="CZ22" s="156"/>
      <c r="DA22" s="156"/>
      <c r="DB22" s="156"/>
      <c r="DC22" s="156"/>
      <c r="DD22" s="156"/>
    </row>
    <row r="23" spans="91:108" ht="15" customHeight="1">
      <c r="CM23" s="12" t="s">
        <v>33</v>
      </c>
      <c r="CO23" s="136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8"/>
    </row>
    <row r="24" spans="36:108" ht="15" customHeight="1">
      <c r="AJ24" s="3"/>
      <c r="AK24" s="5" t="s">
        <v>2</v>
      </c>
      <c r="AL24" s="142" t="s">
        <v>271</v>
      </c>
      <c r="AM24" s="142"/>
      <c r="AN24" s="142"/>
      <c r="AO24" s="142"/>
      <c r="AP24" s="3" t="s">
        <v>2</v>
      </c>
      <c r="AQ24" s="3"/>
      <c r="AR24" s="3"/>
      <c r="AS24" s="142" t="s">
        <v>258</v>
      </c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6">
        <v>20</v>
      </c>
      <c r="BL24" s="146"/>
      <c r="BM24" s="146"/>
      <c r="BN24" s="146"/>
      <c r="BO24" s="147" t="s">
        <v>267</v>
      </c>
      <c r="BP24" s="147"/>
      <c r="BQ24" s="147"/>
      <c r="BR24" s="147"/>
      <c r="BS24" s="3" t="s">
        <v>3</v>
      </c>
      <c r="BT24" s="3"/>
      <c r="BU24" s="3"/>
      <c r="BY24" s="19"/>
      <c r="CM24" s="12" t="s">
        <v>17</v>
      </c>
      <c r="CO24" s="136" t="s">
        <v>268</v>
      </c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8"/>
    </row>
    <row r="25" spans="77:108" ht="15" customHeight="1">
      <c r="BY25" s="19"/>
      <c r="BZ25" s="19"/>
      <c r="CM25" s="12"/>
      <c r="CO25" s="136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  <c r="DD25" s="138"/>
    </row>
    <row r="26" spans="77:108" ht="15" customHeight="1">
      <c r="BY26" s="19"/>
      <c r="BZ26" s="19"/>
      <c r="CM26" s="12"/>
      <c r="CO26" s="136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8"/>
    </row>
    <row r="27" spans="1:108" ht="15" customHeight="1">
      <c r="A27" s="6" t="s">
        <v>133</v>
      </c>
      <c r="AI27" s="161" t="s">
        <v>257</v>
      </c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Y27" s="19"/>
      <c r="CM27" s="12" t="s">
        <v>18</v>
      </c>
      <c r="CO27" s="136" t="s">
        <v>155</v>
      </c>
      <c r="CP27" s="137"/>
      <c r="CQ27" s="137"/>
      <c r="CR27" s="137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37"/>
      <c r="DD27" s="138"/>
    </row>
    <row r="28" spans="1:108" ht="15" customHeight="1">
      <c r="A28" s="6" t="s">
        <v>134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17"/>
      <c r="V28" s="21"/>
      <c r="W28" s="21"/>
      <c r="X28" s="21"/>
      <c r="Y28" s="21"/>
      <c r="Z28" s="22"/>
      <c r="AA28" s="22"/>
      <c r="AB28" s="22"/>
      <c r="AC28" s="20"/>
      <c r="AD28" s="20"/>
      <c r="AE28" s="20"/>
      <c r="AF28" s="20"/>
      <c r="AG28" s="20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Y28" s="19"/>
      <c r="BZ28" s="19"/>
      <c r="CM28" s="42"/>
      <c r="CO28" s="136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8"/>
    </row>
    <row r="29" spans="1:108" ht="15" customHeight="1">
      <c r="A29" s="6" t="s">
        <v>135</v>
      </c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Y29" s="19"/>
      <c r="BZ29" s="19"/>
      <c r="CM29" s="42"/>
      <c r="CO29" s="136"/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8"/>
    </row>
    <row r="30" spans="44:108" ht="18.75" customHeight="1"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Y30" s="19"/>
      <c r="BZ30" s="19"/>
      <c r="CM30" s="12"/>
      <c r="CO30" s="143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144"/>
      <c r="DC30" s="144"/>
      <c r="DD30" s="145"/>
    </row>
    <row r="31" spans="1:108" s="24" customFormat="1" ht="18.75" customHeight="1">
      <c r="A31" s="24" t="s">
        <v>52</v>
      </c>
      <c r="AI31" s="148" t="s">
        <v>154</v>
      </c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CM31" s="43"/>
      <c r="CO31" s="139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1"/>
    </row>
    <row r="32" spans="1:108" s="24" customFormat="1" ht="18.75" customHeight="1">
      <c r="A32" s="25" t="s">
        <v>20</v>
      </c>
      <c r="CM32" s="44" t="s">
        <v>19</v>
      </c>
      <c r="CO32" s="139" t="s">
        <v>95</v>
      </c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1"/>
    </row>
    <row r="33" spans="1:108" s="24" customFormat="1" ht="3" customHeight="1">
      <c r="A33" s="25"/>
      <c r="BX33" s="25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</row>
    <row r="34" spans="1:108" ht="15">
      <c r="A34" s="6" t="s">
        <v>96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149" t="s">
        <v>158</v>
      </c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  <c r="CA34" s="149"/>
      <c r="CB34" s="1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</row>
    <row r="35" spans="1:108" ht="15">
      <c r="A35" s="6" t="s">
        <v>97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</row>
    <row r="36" spans="1:100" ht="15">
      <c r="A36" s="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9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28"/>
      <c r="CP36" s="28"/>
      <c r="CQ36" s="28"/>
      <c r="CR36" s="28"/>
      <c r="CS36" s="28"/>
      <c r="CT36" s="28"/>
      <c r="CU36" s="28"/>
      <c r="CV36" s="28"/>
    </row>
    <row r="37" spans="1:108" ht="15">
      <c r="A37" s="6" t="s">
        <v>98</v>
      </c>
      <c r="AS37" s="154" t="s">
        <v>253</v>
      </c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  <c r="BX37" s="154"/>
      <c r="BY37" s="154"/>
      <c r="BZ37" s="154"/>
      <c r="CA37" s="154"/>
      <c r="CB37" s="154"/>
      <c r="CC37" s="154"/>
      <c r="CD37" s="154"/>
      <c r="CE37" s="154"/>
      <c r="CF37" s="154"/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4"/>
      <c r="CY37" s="154"/>
      <c r="CZ37" s="154"/>
      <c r="DA37" s="154"/>
      <c r="DB37" s="154"/>
      <c r="DC37" s="154"/>
      <c r="DD37" s="154"/>
    </row>
    <row r="38" spans="1:108" ht="15">
      <c r="A38" s="6" t="s">
        <v>101</v>
      </c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154"/>
      <c r="BQ38" s="154"/>
      <c r="BR38" s="154"/>
      <c r="BS38" s="154"/>
      <c r="BT38" s="154"/>
      <c r="BU38" s="154"/>
      <c r="BV38" s="154"/>
      <c r="BW38" s="154"/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154"/>
      <c r="CI38" s="154"/>
      <c r="CJ38" s="154"/>
      <c r="CK38" s="154"/>
      <c r="CL38" s="154"/>
      <c r="CM38" s="154"/>
      <c r="CN38" s="154"/>
      <c r="CO38" s="154"/>
      <c r="CP38" s="154"/>
      <c r="CQ38" s="154"/>
      <c r="CR38" s="154"/>
      <c r="CS38" s="154"/>
      <c r="CT38" s="154"/>
      <c r="CU38" s="154"/>
      <c r="CV38" s="154"/>
      <c r="CW38" s="154"/>
      <c r="CX38" s="154"/>
      <c r="CY38" s="154"/>
      <c r="CZ38" s="154"/>
      <c r="DA38" s="154"/>
      <c r="DB38" s="154"/>
      <c r="DC38" s="154"/>
      <c r="DD38" s="154"/>
    </row>
    <row r="39" ht="15" customHeight="1"/>
    <row r="40" spans="1:108" s="3" customFormat="1" ht="14.25">
      <c r="A40" s="135" t="s">
        <v>136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  <c r="BS40" s="135"/>
      <c r="BT40" s="135"/>
      <c r="BU40" s="135"/>
      <c r="BV40" s="135"/>
      <c r="BW40" s="135"/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  <c r="CJ40" s="135"/>
      <c r="CK40" s="135"/>
      <c r="CL40" s="135"/>
      <c r="CM40" s="135"/>
      <c r="CN40" s="135"/>
      <c r="CO40" s="135"/>
      <c r="CP40" s="135"/>
      <c r="CQ40" s="135"/>
      <c r="CR40" s="135"/>
      <c r="CS40" s="135"/>
      <c r="CT40" s="135"/>
      <c r="CU40" s="135"/>
      <c r="CV40" s="135"/>
      <c r="CW40" s="135"/>
      <c r="CX40" s="135"/>
      <c r="CY40" s="135"/>
      <c r="CZ40" s="135"/>
      <c r="DA40" s="135"/>
      <c r="DB40" s="135"/>
      <c r="DC40" s="135"/>
      <c r="DD40" s="135"/>
    </row>
    <row r="41" spans="1:108" s="3" customFormat="1" ht="14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</row>
    <row r="42" spans="1:108" ht="15" customHeight="1">
      <c r="A42" s="26" t="s">
        <v>137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</row>
    <row r="43" spans="1:108" ht="30" customHeight="1">
      <c r="A43" s="134" t="s">
        <v>163</v>
      </c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/>
      <c r="CJ43" s="134"/>
      <c r="CK43" s="134"/>
      <c r="CL43" s="134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  <c r="CW43" s="134"/>
      <c r="CX43" s="134"/>
      <c r="CY43" s="134"/>
      <c r="CZ43" s="134"/>
      <c r="DA43" s="134"/>
      <c r="DB43" s="134"/>
      <c r="DC43" s="134"/>
      <c r="DD43" s="134"/>
    </row>
    <row r="44" spans="1:108" ht="15" customHeight="1">
      <c r="A44" s="26" t="s">
        <v>138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</row>
    <row r="45" spans="1:108" ht="30" customHeight="1">
      <c r="A45" s="134" t="s">
        <v>164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4"/>
    </row>
    <row r="46" spans="1:108" ht="15">
      <c r="A46" s="26" t="s">
        <v>53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</row>
    <row r="47" spans="1:108" ht="30" customHeight="1">
      <c r="A47" s="134" t="s">
        <v>165</v>
      </c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34"/>
      <c r="DD47" s="134"/>
    </row>
    <row r="48" ht="3" customHeight="1"/>
  </sheetData>
  <sheetProtection/>
  <mergeCells count="36">
    <mergeCell ref="AS37:DD38"/>
    <mergeCell ref="CQ17:CT17"/>
    <mergeCell ref="CO22:DD22"/>
    <mergeCell ref="A19:DD19"/>
    <mergeCell ref="BB20:BE20"/>
    <mergeCell ref="BN17:BQ17"/>
    <mergeCell ref="BU17:CL17"/>
    <mergeCell ref="CM17:CP17"/>
    <mergeCell ref="AI27:BW29"/>
    <mergeCell ref="BE12:DD12"/>
    <mergeCell ref="BE15:BX15"/>
    <mergeCell ref="BE16:BX16"/>
    <mergeCell ref="CA15:DD15"/>
    <mergeCell ref="CA16:DD16"/>
    <mergeCell ref="BE13:DD13"/>
    <mergeCell ref="BE14:DD14"/>
    <mergeCell ref="A43:DD43"/>
    <mergeCell ref="CO23:DD23"/>
    <mergeCell ref="CO25:DD25"/>
    <mergeCell ref="CO26:DD26"/>
    <mergeCell ref="CO27:DD27"/>
    <mergeCell ref="CO30:DD30"/>
    <mergeCell ref="BK24:BN24"/>
    <mergeCell ref="BO24:BR24"/>
    <mergeCell ref="AI31:BW31"/>
    <mergeCell ref="AS34:DD35"/>
    <mergeCell ref="A47:DD47"/>
    <mergeCell ref="A45:DD45"/>
    <mergeCell ref="A40:DD40"/>
    <mergeCell ref="CO24:DD24"/>
    <mergeCell ref="CO31:DD31"/>
    <mergeCell ref="CO28:DD28"/>
    <mergeCell ref="CO29:DD29"/>
    <mergeCell ref="CO32:DD32"/>
    <mergeCell ref="AL24:AO24"/>
    <mergeCell ref="AS24:BJ24"/>
  </mergeCells>
  <printOptions/>
  <pageMargins left="0.7874015748031497" right="0.31496062992125984" top="0.5905511811023623" bottom="0.3937007874015748" header="0.1968503937007874" footer="0.196850393700787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J25" sqref="J25"/>
    </sheetView>
  </sheetViews>
  <sheetFormatPr defaultColWidth="9.00390625" defaultRowHeight="12.75"/>
  <cols>
    <col min="7" max="7" width="11.375" style="0" customWidth="1"/>
    <col min="10" max="10" width="7.875" style="0" customWidth="1"/>
    <col min="11" max="11" width="7.25390625" style="0" customWidth="1"/>
    <col min="12" max="12" width="10.25390625" style="0" customWidth="1"/>
  </cols>
  <sheetData>
    <row r="1" spans="1:12" ht="15.75">
      <c r="A1" s="266" t="s">
        <v>166</v>
      </c>
      <c r="B1" s="266"/>
      <c r="C1" s="266"/>
      <c r="D1" s="266"/>
      <c r="E1" s="266"/>
      <c r="F1" s="266"/>
      <c r="G1" s="266"/>
      <c r="H1" s="266"/>
      <c r="I1" s="266"/>
      <c r="J1" s="53"/>
      <c r="K1" s="54"/>
      <c r="L1" s="55" t="s">
        <v>16</v>
      </c>
    </row>
    <row r="2" spans="1:12" ht="15.75">
      <c r="A2" s="56"/>
      <c r="B2" s="56"/>
      <c r="C2" s="56"/>
      <c r="D2" s="56"/>
      <c r="E2" s="56"/>
      <c r="F2" s="56"/>
      <c r="G2" s="56"/>
      <c r="H2" s="56"/>
      <c r="I2" s="56"/>
      <c r="J2" s="57"/>
      <c r="K2" s="58" t="s">
        <v>17</v>
      </c>
      <c r="L2" s="59" t="s">
        <v>238</v>
      </c>
    </row>
    <row r="3" spans="1:12" ht="35.25" customHeight="1">
      <c r="A3" s="263" t="s">
        <v>167</v>
      </c>
      <c r="B3" s="263"/>
      <c r="C3" s="263"/>
      <c r="D3" s="263"/>
      <c r="E3" s="263"/>
      <c r="F3" s="263"/>
      <c r="G3" s="264" t="s">
        <v>158</v>
      </c>
      <c r="H3" s="265"/>
      <c r="I3" s="265"/>
      <c r="J3" s="265"/>
      <c r="K3" s="58" t="s">
        <v>168</v>
      </c>
      <c r="L3" s="59" t="s">
        <v>169</v>
      </c>
    </row>
    <row r="4" spans="1:12" ht="13.5">
      <c r="A4" s="263" t="s">
        <v>170</v>
      </c>
      <c r="B4" s="263"/>
      <c r="C4" s="263"/>
      <c r="D4" s="263"/>
      <c r="E4" s="263"/>
      <c r="F4" s="263"/>
      <c r="G4" s="264" t="s">
        <v>171</v>
      </c>
      <c r="H4" s="265"/>
      <c r="I4" s="265"/>
      <c r="J4" s="265"/>
      <c r="K4" s="60"/>
      <c r="L4" s="61"/>
    </row>
    <row r="5" spans="1:12" ht="12.75">
      <c r="A5" s="263" t="s">
        <v>172</v>
      </c>
      <c r="B5" s="263"/>
      <c r="C5" s="263"/>
      <c r="D5" s="78"/>
      <c r="E5" s="78"/>
      <c r="F5" s="78"/>
      <c r="G5" s="63"/>
      <c r="H5" s="63"/>
      <c r="I5" s="63"/>
      <c r="J5" s="64"/>
      <c r="K5" s="58"/>
      <c r="L5" s="65"/>
    </row>
    <row r="6" spans="1:12" ht="12.75">
      <c r="A6" s="256" t="s">
        <v>173</v>
      </c>
      <c r="B6" s="257"/>
      <c r="C6" s="257"/>
      <c r="D6" s="257"/>
      <c r="E6" s="256" t="s">
        <v>174</v>
      </c>
      <c r="F6" s="256" t="s">
        <v>213</v>
      </c>
      <c r="G6" s="249" t="s">
        <v>224</v>
      </c>
      <c r="H6" s="249" t="s">
        <v>216</v>
      </c>
      <c r="I6" s="260" t="s">
        <v>175</v>
      </c>
      <c r="J6" s="261"/>
      <c r="K6" s="262"/>
      <c r="L6" s="249" t="s">
        <v>215</v>
      </c>
    </row>
    <row r="7" spans="1:12" ht="38.25">
      <c r="A7" s="258"/>
      <c r="B7" s="259"/>
      <c r="C7" s="259"/>
      <c r="D7" s="259"/>
      <c r="E7" s="258"/>
      <c r="F7" s="258"/>
      <c r="G7" s="250"/>
      <c r="H7" s="250"/>
      <c r="I7" s="66" t="s">
        <v>176</v>
      </c>
      <c r="J7" s="66" t="s">
        <v>177</v>
      </c>
      <c r="K7" s="66" t="s">
        <v>178</v>
      </c>
      <c r="L7" s="250"/>
    </row>
    <row r="8" spans="1:12" ht="12.75">
      <c r="A8" s="251" t="s">
        <v>179</v>
      </c>
      <c r="B8" s="252"/>
      <c r="C8" s="252"/>
      <c r="D8" s="252"/>
      <c r="E8" s="252"/>
      <c r="F8" s="253"/>
      <c r="G8" s="67"/>
      <c r="H8" s="67">
        <f>I8+J8</f>
        <v>0</v>
      </c>
      <c r="I8" s="67">
        <v>0</v>
      </c>
      <c r="J8" s="67">
        <v>0</v>
      </c>
      <c r="K8" s="67">
        <v>0</v>
      </c>
      <c r="L8" s="67"/>
    </row>
    <row r="9" spans="1:12" ht="12.75">
      <c r="A9" s="251" t="s">
        <v>180</v>
      </c>
      <c r="B9" s="252"/>
      <c r="C9" s="252"/>
      <c r="D9" s="252"/>
      <c r="E9" s="252"/>
      <c r="F9" s="253"/>
      <c r="G9" s="68">
        <f>SUM(G10:G12)</f>
        <v>4680000</v>
      </c>
      <c r="H9" s="68">
        <f>SUM(H10:H12)</f>
        <v>0</v>
      </c>
      <c r="I9" s="68">
        <f>SUM(I10:I12)</f>
        <v>0</v>
      </c>
      <c r="J9" s="68">
        <f>SUM(J10:J12)</f>
        <v>0</v>
      </c>
      <c r="K9" s="68">
        <f>SUM(K10:K12)</f>
        <v>0</v>
      </c>
      <c r="L9" s="68"/>
    </row>
    <row r="10" spans="1:12" ht="12.75">
      <c r="A10" s="69" t="s">
        <v>169</v>
      </c>
      <c r="B10" s="254" t="s">
        <v>181</v>
      </c>
      <c r="C10" s="255"/>
      <c r="D10" s="69" t="s">
        <v>182</v>
      </c>
      <c r="E10" s="69" t="s">
        <v>183</v>
      </c>
      <c r="F10" s="69" t="s">
        <v>184</v>
      </c>
      <c r="G10" s="70">
        <v>4520000</v>
      </c>
      <c r="H10" s="70"/>
      <c r="I10" s="70"/>
      <c r="J10" s="70">
        <v>0</v>
      </c>
      <c r="K10" s="70">
        <v>0</v>
      </c>
      <c r="L10" s="70"/>
    </row>
    <row r="11" spans="1:12" ht="12.75">
      <c r="A11" s="69" t="s">
        <v>169</v>
      </c>
      <c r="B11" s="254" t="s">
        <v>181</v>
      </c>
      <c r="C11" s="255"/>
      <c r="D11" s="69" t="s">
        <v>182</v>
      </c>
      <c r="E11" s="69" t="s">
        <v>185</v>
      </c>
      <c r="F11" s="69" t="s">
        <v>186</v>
      </c>
      <c r="G11" s="70">
        <f>100000+60000</f>
        <v>160000</v>
      </c>
      <c r="H11" s="70"/>
      <c r="I11" s="70"/>
      <c r="J11" s="70"/>
      <c r="K11" s="70"/>
      <c r="L11" s="70"/>
    </row>
    <row r="12" spans="1:12" ht="12.75">
      <c r="A12" s="69"/>
      <c r="B12" s="254" t="s">
        <v>187</v>
      </c>
      <c r="C12" s="255"/>
      <c r="D12" s="69" t="s">
        <v>187</v>
      </c>
      <c r="E12" s="69"/>
      <c r="F12" s="69"/>
      <c r="G12" s="70">
        <v>0</v>
      </c>
      <c r="H12" s="70">
        <f>I12+J12</f>
        <v>0</v>
      </c>
      <c r="I12" s="70">
        <v>0</v>
      </c>
      <c r="J12" s="70">
        <v>0</v>
      </c>
      <c r="K12" s="70">
        <v>0</v>
      </c>
      <c r="L12" s="70"/>
    </row>
    <row r="13" spans="1:12" ht="12.75">
      <c r="A13" s="251" t="s">
        <v>188</v>
      </c>
      <c r="B13" s="252"/>
      <c r="C13" s="252"/>
      <c r="D13" s="252"/>
      <c r="E13" s="252"/>
      <c r="F13" s="253"/>
      <c r="G13" s="68">
        <f aca="true" t="shared" si="0" ref="G13:L13">SUM(G14:G32)</f>
        <v>4750000</v>
      </c>
      <c r="H13" s="68">
        <f t="shared" si="0"/>
        <v>0</v>
      </c>
      <c r="I13" s="68">
        <f>SUM(I14:I32)</f>
        <v>0</v>
      </c>
      <c r="J13" s="68">
        <f t="shared" si="0"/>
        <v>0</v>
      </c>
      <c r="K13" s="68">
        <f t="shared" si="0"/>
        <v>0</v>
      </c>
      <c r="L13" s="68">
        <f t="shared" si="0"/>
        <v>4750000</v>
      </c>
    </row>
    <row r="14" spans="1:12" ht="12.75">
      <c r="A14" s="69" t="s">
        <v>169</v>
      </c>
      <c r="B14" s="69" t="s">
        <v>182</v>
      </c>
      <c r="C14" s="69" t="s">
        <v>189</v>
      </c>
      <c r="D14" s="69" t="s">
        <v>218</v>
      </c>
      <c r="E14" s="69" t="s">
        <v>191</v>
      </c>
      <c r="F14" s="69" t="s">
        <v>184</v>
      </c>
      <c r="G14" s="70">
        <v>2013730</v>
      </c>
      <c r="H14" s="70"/>
      <c r="I14" s="70"/>
      <c r="J14" s="70"/>
      <c r="K14" s="70"/>
      <c r="L14" s="79">
        <f>G14+H14</f>
        <v>2013730</v>
      </c>
    </row>
    <row r="15" spans="1:12" ht="12.75">
      <c r="A15" s="69" t="s">
        <v>169</v>
      </c>
      <c r="B15" s="69" t="s">
        <v>182</v>
      </c>
      <c r="C15" s="69" t="s">
        <v>189</v>
      </c>
      <c r="D15" s="69" t="s">
        <v>218</v>
      </c>
      <c r="E15" s="69" t="s">
        <v>191</v>
      </c>
      <c r="F15" s="69" t="s">
        <v>186</v>
      </c>
      <c r="G15" s="70">
        <v>36870</v>
      </c>
      <c r="H15" s="70"/>
      <c r="I15" s="70"/>
      <c r="J15" s="70"/>
      <c r="K15" s="70"/>
      <c r="L15" s="70">
        <f aca="true" t="shared" si="1" ref="L15:L31">G15+H15</f>
        <v>36870</v>
      </c>
    </row>
    <row r="16" spans="1:12" ht="12.75">
      <c r="A16" s="69" t="s">
        <v>169</v>
      </c>
      <c r="B16" s="69" t="s">
        <v>182</v>
      </c>
      <c r="C16" s="69" t="s">
        <v>189</v>
      </c>
      <c r="D16" s="69" t="s">
        <v>219</v>
      </c>
      <c r="E16" s="69" t="s">
        <v>192</v>
      </c>
      <c r="F16" s="69" t="s">
        <v>184</v>
      </c>
      <c r="G16" s="70">
        <v>125000</v>
      </c>
      <c r="H16" s="70"/>
      <c r="I16" s="70"/>
      <c r="J16" s="70"/>
      <c r="K16" s="70"/>
      <c r="L16" s="70">
        <f t="shared" si="1"/>
        <v>125000</v>
      </c>
    </row>
    <row r="17" spans="1:12" ht="12.75">
      <c r="A17" s="69" t="s">
        <v>169</v>
      </c>
      <c r="B17" s="69" t="s">
        <v>182</v>
      </c>
      <c r="C17" s="69" t="s">
        <v>189</v>
      </c>
      <c r="D17" s="69" t="s">
        <v>220</v>
      </c>
      <c r="E17" s="69" t="s">
        <v>193</v>
      </c>
      <c r="F17" s="69" t="s">
        <v>184</v>
      </c>
      <c r="G17" s="70">
        <f>608150+70000</f>
        <v>678150</v>
      </c>
      <c r="H17" s="70"/>
      <c r="I17" s="70"/>
      <c r="J17" s="70"/>
      <c r="K17" s="70"/>
      <c r="L17" s="70">
        <f t="shared" si="1"/>
        <v>678150</v>
      </c>
    </row>
    <row r="18" spans="1:12" ht="12.75">
      <c r="A18" s="69" t="s">
        <v>169</v>
      </c>
      <c r="B18" s="69" t="s">
        <v>182</v>
      </c>
      <c r="C18" s="69" t="s">
        <v>189</v>
      </c>
      <c r="D18" s="69" t="s">
        <v>220</v>
      </c>
      <c r="E18" s="69" t="s">
        <v>193</v>
      </c>
      <c r="F18" s="69" t="s">
        <v>186</v>
      </c>
      <c r="G18" s="70">
        <v>11130</v>
      </c>
      <c r="H18" s="70"/>
      <c r="I18" s="70"/>
      <c r="J18" s="70"/>
      <c r="K18" s="70"/>
      <c r="L18" s="70">
        <f t="shared" si="1"/>
        <v>11130</v>
      </c>
    </row>
    <row r="19" spans="1:12" ht="12.75">
      <c r="A19" s="69" t="s">
        <v>169</v>
      </c>
      <c r="B19" s="69" t="s">
        <v>182</v>
      </c>
      <c r="C19" s="69" t="s">
        <v>189</v>
      </c>
      <c r="D19" s="69" t="s">
        <v>221</v>
      </c>
      <c r="E19" s="69" t="s">
        <v>194</v>
      </c>
      <c r="F19" s="69" t="s">
        <v>184</v>
      </c>
      <c r="G19" s="70">
        <v>67000</v>
      </c>
      <c r="H19" s="70"/>
      <c r="I19" s="70"/>
      <c r="J19" s="70"/>
      <c r="K19" s="70"/>
      <c r="L19" s="70">
        <f t="shared" si="1"/>
        <v>67000</v>
      </c>
    </row>
    <row r="20" spans="1:12" ht="12.75">
      <c r="A20" s="69" t="s">
        <v>169</v>
      </c>
      <c r="B20" s="69" t="s">
        <v>182</v>
      </c>
      <c r="C20" s="69" t="s">
        <v>189</v>
      </c>
      <c r="D20" s="69" t="s">
        <v>221</v>
      </c>
      <c r="E20" s="69" t="s">
        <v>195</v>
      </c>
      <c r="F20" s="69" t="s">
        <v>184</v>
      </c>
      <c r="G20" s="70">
        <v>24000</v>
      </c>
      <c r="H20" s="70"/>
      <c r="I20" s="70"/>
      <c r="J20" s="70"/>
      <c r="K20" s="70"/>
      <c r="L20" s="70">
        <f t="shared" si="1"/>
        <v>24000</v>
      </c>
    </row>
    <row r="21" spans="1:12" ht="12.75">
      <c r="A21" s="69" t="s">
        <v>169</v>
      </c>
      <c r="B21" s="69" t="s">
        <v>182</v>
      </c>
      <c r="C21" s="69" t="s">
        <v>189</v>
      </c>
      <c r="D21" s="69" t="s">
        <v>221</v>
      </c>
      <c r="E21" s="69" t="s">
        <v>196</v>
      </c>
      <c r="F21" s="69" t="s">
        <v>184</v>
      </c>
      <c r="G21" s="70">
        <v>719040</v>
      </c>
      <c r="H21" s="70"/>
      <c r="I21" s="70"/>
      <c r="J21" s="70"/>
      <c r="K21" s="70"/>
      <c r="L21" s="70">
        <f t="shared" si="1"/>
        <v>719040</v>
      </c>
    </row>
    <row r="22" spans="1:12" ht="12.75">
      <c r="A22" s="69" t="s">
        <v>169</v>
      </c>
      <c r="B22" s="69" t="s">
        <v>182</v>
      </c>
      <c r="C22" s="69" t="s">
        <v>189</v>
      </c>
      <c r="D22" s="69" t="s">
        <v>221</v>
      </c>
      <c r="E22" s="69" t="s">
        <v>196</v>
      </c>
      <c r="F22" s="69" t="s">
        <v>184</v>
      </c>
      <c r="G22" s="70">
        <v>29170</v>
      </c>
      <c r="H22" s="70"/>
      <c r="I22" s="70"/>
      <c r="J22" s="70"/>
      <c r="K22" s="70"/>
      <c r="L22" s="70">
        <f t="shared" si="1"/>
        <v>29170</v>
      </c>
    </row>
    <row r="23" spans="1:12" ht="12.75">
      <c r="A23" s="69" t="s">
        <v>169</v>
      </c>
      <c r="B23" s="69" t="s">
        <v>182</v>
      </c>
      <c r="C23" s="69" t="s">
        <v>189</v>
      </c>
      <c r="D23" s="69" t="s">
        <v>221</v>
      </c>
      <c r="E23" s="69" t="s">
        <v>196</v>
      </c>
      <c r="F23" s="69" t="s">
        <v>186</v>
      </c>
      <c r="G23" s="70"/>
      <c r="H23" s="70">
        <v>39000</v>
      </c>
      <c r="I23" s="70">
        <v>39000</v>
      </c>
      <c r="J23" s="70"/>
      <c r="K23" s="70"/>
      <c r="L23" s="70">
        <f>G23+H23</f>
        <v>39000</v>
      </c>
    </row>
    <row r="24" spans="1:12" ht="12.75">
      <c r="A24" s="69" t="s">
        <v>169</v>
      </c>
      <c r="B24" s="69" t="s">
        <v>182</v>
      </c>
      <c r="C24" s="69" t="s">
        <v>189</v>
      </c>
      <c r="D24" s="69" t="s">
        <v>221</v>
      </c>
      <c r="E24" s="69" t="s">
        <v>197</v>
      </c>
      <c r="F24" s="69" t="s">
        <v>184</v>
      </c>
      <c r="G24" s="70">
        <v>208800</v>
      </c>
      <c r="H24" s="70">
        <v>-10000</v>
      </c>
      <c r="I24" s="70">
        <v>-10000</v>
      </c>
      <c r="J24" s="70"/>
      <c r="K24" s="70"/>
      <c r="L24" s="70">
        <f t="shared" si="1"/>
        <v>198800</v>
      </c>
    </row>
    <row r="25" spans="1:12" ht="12.75">
      <c r="A25" s="69" t="s">
        <v>169</v>
      </c>
      <c r="B25" s="69" t="s">
        <v>182</v>
      </c>
      <c r="C25" s="69" t="s">
        <v>189</v>
      </c>
      <c r="D25" s="69" t="s">
        <v>221</v>
      </c>
      <c r="E25" s="69" t="s">
        <v>198</v>
      </c>
      <c r="F25" s="69" t="s">
        <v>184</v>
      </c>
      <c r="G25" s="77">
        <f>197446.44+11630.21-4966.65</f>
        <v>204110</v>
      </c>
      <c r="H25" s="70"/>
      <c r="I25" s="70"/>
      <c r="J25" s="70"/>
      <c r="K25" s="70"/>
      <c r="L25" s="70">
        <f t="shared" si="1"/>
        <v>204110</v>
      </c>
    </row>
    <row r="26" spans="1:12" ht="12.75">
      <c r="A26" s="69" t="s">
        <v>169</v>
      </c>
      <c r="B26" s="69" t="s">
        <v>182</v>
      </c>
      <c r="C26" s="69" t="s">
        <v>189</v>
      </c>
      <c r="D26" s="69" t="s">
        <v>221</v>
      </c>
      <c r="E26" s="69" t="s">
        <v>199</v>
      </c>
      <c r="F26" s="69" t="s">
        <v>184</v>
      </c>
      <c r="G26" s="70"/>
      <c r="H26" s="70">
        <v>233622</v>
      </c>
      <c r="I26" s="70">
        <v>233622</v>
      </c>
      <c r="J26" s="70"/>
      <c r="K26" s="70"/>
      <c r="L26" s="70">
        <f t="shared" si="1"/>
        <v>233622</v>
      </c>
    </row>
    <row r="27" spans="1:12" ht="12.75">
      <c r="A27" s="69" t="s">
        <v>169</v>
      </c>
      <c r="B27" s="69" t="s">
        <v>182</v>
      </c>
      <c r="C27" s="69" t="s">
        <v>189</v>
      </c>
      <c r="D27" s="69" t="s">
        <v>222</v>
      </c>
      <c r="E27" s="69" t="s">
        <v>199</v>
      </c>
      <c r="F27" s="69"/>
      <c r="G27" s="70">
        <v>258500</v>
      </c>
      <c r="H27" s="70">
        <v>-233622</v>
      </c>
      <c r="I27" s="70">
        <v>-233622</v>
      </c>
      <c r="J27" s="70"/>
      <c r="K27" s="70"/>
      <c r="L27" s="70">
        <f t="shared" si="1"/>
        <v>24878</v>
      </c>
    </row>
    <row r="28" spans="1:12" ht="12.75">
      <c r="A28" s="69" t="s">
        <v>169</v>
      </c>
      <c r="B28" s="69" t="s">
        <v>182</v>
      </c>
      <c r="C28" s="69" t="s">
        <v>189</v>
      </c>
      <c r="D28" s="69" t="s">
        <v>223</v>
      </c>
      <c r="E28" s="69" t="s">
        <v>199</v>
      </c>
      <c r="F28" s="69"/>
      <c r="G28" s="70">
        <v>1500</v>
      </c>
      <c r="H28" s="70">
        <v>10000</v>
      </c>
      <c r="I28" s="70">
        <v>10000</v>
      </c>
      <c r="J28" s="70"/>
      <c r="K28" s="70"/>
      <c r="L28" s="70">
        <f t="shared" si="1"/>
        <v>11500</v>
      </c>
    </row>
    <row r="29" spans="1:12" ht="12.75">
      <c r="A29" s="69" t="s">
        <v>169</v>
      </c>
      <c r="B29" s="69" t="s">
        <v>182</v>
      </c>
      <c r="C29" s="69" t="s">
        <v>189</v>
      </c>
      <c r="D29" s="69" t="s">
        <v>190</v>
      </c>
      <c r="E29" s="69" t="s">
        <v>200</v>
      </c>
      <c r="F29" s="69" t="s">
        <v>184</v>
      </c>
      <c r="G29" s="70"/>
      <c r="H29" s="70"/>
      <c r="I29" s="70"/>
      <c r="J29" s="70"/>
      <c r="K29" s="70"/>
      <c r="L29" s="70">
        <f t="shared" si="1"/>
        <v>0</v>
      </c>
    </row>
    <row r="30" spans="1:12" ht="12.75">
      <c r="A30" s="69" t="s">
        <v>169</v>
      </c>
      <c r="B30" s="69" t="s">
        <v>182</v>
      </c>
      <c r="C30" s="69" t="s">
        <v>189</v>
      </c>
      <c r="D30" s="69" t="s">
        <v>190</v>
      </c>
      <c r="E30" s="69" t="s">
        <v>200</v>
      </c>
      <c r="F30" s="69" t="s">
        <v>186</v>
      </c>
      <c r="G30" s="70">
        <f>120900-8900</f>
        <v>112000</v>
      </c>
      <c r="H30" s="70">
        <v>-39000</v>
      </c>
      <c r="I30" s="70">
        <v>-39000</v>
      </c>
      <c r="J30" s="70"/>
      <c r="K30" s="70"/>
      <c r="L30" s="70">
        <f t="shared" si="1"/>
        <v>73000</v>
      </c>
    </row>
    <row r="31" spans="1:12" ht="12.75">
      <c r="A31" s="69" t="s">
        <v>169</v>
      </c>
      <c r="B31" s="69" t="s">
        <v>182</v>
      </c>
      <c r="C31" s="69" t="s">
        <v>189</v>
      </c>
      <c r="D31" s="69" t="s">
        <v>190</v>
      </c>
      <c r="E31" s="69" t="s">
        <v>201</v>
      </c>
      <c r="F31" s="69" t="s">
        <v>184</v>
      </c>
      <c r="G31" s="70">
        <v>261000</v>
      </c>
      <c r="H31" s="70"/>
      <c r="I31" s="70"/>
      <c r="J31" s="70"/>
      <c r="K31" s="70"/>
      <c r="L31" s="70">
        <f t="shared" si="1"/>
        <v>261000</v>
      </c>
    </row>
    <row r="32" spans="1:12" ht="12.75">
      <c r="A32" s="69"/>
      <c r="B32" s="69"/>
      <c r="C32" s="69"/>
      <c r="D32" s="69"/>
      <c r="E32" s="69"/>
      <c r="F32" s="69"/>
      <c r="G32" s="70"/>
      <c r="H32" s="70"/>
      <c r="I32" s="70"/>
      <c r="J32" s="70"/>
      <c r="K32" s="70"/>
      <c r="L32" s="70"/>
    </row>
    <row r="33" spans="1:12" ht="12.7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</row>
    <row r="34" spans="1:12" ht="12.75">
      <c r="A34" s="248" t="s">
        <v>202</v>
      </c>
      <c r="B34" s="248"/>
      <c r="C34" s="248"/>
      <c r="D34" s="248"/>
      <c r="E34" s="248"/>
      <c r="F34" s="246"/>
      <c r="G34" s="246"/>
      <c r="H34" s="72"/>
      <c r="I34" s="246" t="s">
        <v>161</v>
      </c>
      <c r="J34" s="246"/>
      <c r="K34" s="73"/>
      <c r="L34" s="73"/>
    </row>
    <row r="35" spans="1:12" ht="12.75">
      <c r="A35" s="72"/>
      <c r="B35" s="72"/>
      <c r="C35" s="72"/>
      <c r="D35" s="72"/>
      <c r="E35" s="72"/>
      <c r="F35" s="71"/>
      <c r="G35" s="71" t="s">
        <v>13</v>
      </c>
      <c r="H35" s="72"/>
      <c r="I35" s="244" t="s">
        <v>14</v>
      </c>
      <c r="J35" s="244"/>
      <c r="K35" s="72"/>
      <c r="L35" s="72"/>
    </row>
    <row r="36" spans="1:12" ht="12.75">
      <c r="A36" s="245" t="s">
        <v>203</v>
      </c>
      <c r="B36" s="245"/>
      <c r="C36" s="245"/>
      <c r="D36" s="245"/>
      <c r="E36" s="245"/>
      <c r="F36" s="246"/>
      <c r="G36" s="246"/>
      <c r="H36" s="72"/>
      <c r="I36" s="246" t="s">
        <v>159</v>
      </c>
      <c r="J36" s="246"/>
      <c r="K36" s="72"/>
      <c r="L36" s="72"/>
    </row>
    <row r="37" spans="1:12" ht="12.75">
      <c r="A37" s="72"/>
      <c r="B37" s="72"/>
      <c r="C37" s="72"/>
      <c r="D37" s="72"/>
      <c r="E37" s="72"/>
      <c r="F37" s="71"/>
      <c r="G37" s="71" t="s">
        <v>13</v>
      </c>
      <c r="H37" s="72"/>
      <c r="I37" s="244" t="s">
        <v>14</v>
      </c>
      <c r="J37" s="244"/>
      <c r="K37" s="72"/>
      <c r="L37" s="72"/>
    </row>
    <row r="38" spans="1:12" ht="12.75">
      <c r="A38" s="245" t="s">
        <v>204</v>
      </c>
      <c r="B38" s="245"/>
      <c r="C38" s="245"/>
      <c r="D38" s="245"/>
      <c r="E38" s="245"/>
      <c r="F38" s="246"/>
      <c r="G38" s="246"/>
      <c r="H38" s="72"/>
      <c r="I38" s="246"/>
      <c r="J38" s="246"/>
      <c r="K38" s="72"/>
      <c r="L38" s="72"/>
    </row>
    <row r="39" spans="1:12" ht="12.75">
      <c r="A39" s="72"/>
      <c r="B39" s="72"/>
      <c r="C39" s="72"/>
      <c r="D39" s="72"/>
      <c r="E39" s="72"/>
      <c r="F39" s="71"/>
      <c r="G39" s="71" t="s">
        <v>13</v>
      </c>
      <c r="H39" s="72"/>
      <c r="I39" s="244" t="s">
        <v>14</v>
      </c>
      <c r="J39" s="244"/>
      <c r="K39" s="72"/>
      <c r="L39" s="72"/>
    </row>
    <row r="40" spans="1:12" ht="12.75">
      <c r="A40" s="247" t="s">
        <v>239</v>
      </c>
      <c r="B40" s="247"/>
      <c r="C40" s="247"/>
      <c r="D40" s="247"/>
      <c r="E40" s="247"/>
      <c r="F40" s="72"/>
      <c r="G40" s="72"/>
      <c r="H40" s="72"/>
      <c r="I40" s="72"/>
      <c r="J40" s="72"/>
      <c r="K40" s="72"/>
      <c r="L40" s="72"/>
    </row>
  </sheetData>
  <sheetProtection/>
  <mergeCells count="32">
    <mergeCell ref="H6:H7"/>
    <mergeCell ref="I6:K6"/>
    <mergeCell ref="A1:I1"/>
    <mergeCell ref="A3:F3"/>
    <mergeCell ref="G3:J3"/>
    <mergeCell ref="A4:F4"/>
    <mergeCell ref="G4:J4"/>
    <mergeCell ref="A5:C5"/>
    <mergeCell ref="L6:L7"/>
    <mergeCell ref="A8:F8"/>
    <mergeCell ref="A9:F9"/>
    <mergeCell ref="B10:C10"/>
    <mergeCell ref="B11:C11"/>
    <mergeCell ref="B12:C12"/>
    <mergeCell ref="A6:D7"/>
    <mergeCell ref="E6:E7"/>
    <mergeCell ref="F6:F7"/>
    <mergeCell ref="G6:G7"/>
    <mergeCell ref="A13:F13"/>
    <mergeCell ref="A34:E34"/>
    <mergeCell ref="F34:G34"/>
    <mergeCell ref="I34:J34"/>
    <mergeCell ref="I35:J35"/>
    <mergeCell ref="A36:E36"/>
    <mergeCell ref="F36:G36"/>
    <mergeCell ref="I36:J36"/>
    <mergeCell ref="I37:J37"/>
    <mergeCell ref="A38:E38"/>
    <mergeCell ref="F38:G38"/>
    <mergeCell ref="I38:J38"/>
    <mergeCell ref="I39:J39"/>
    <mergeCell ref="A40:E40"/>
  </mergeCells>
  <printOptions/>
  <pageMargins left="0.7086614173228347" right="0.7086614173228347" top="0.7480314960629921" bottom="0.7480314960629921" header="0.31496062992125984" footer="0.31496062992125984"/>
  <pageSetup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22">
      <selection activeCell="M15" sqref="M15"/>
    </sheetView>
  </sheetViews>
  <sheetFormatPr defaultColWidth="9.00390625" defaultRowHeight="12.75"/>
  <cols>
    <col min="1" max="1" width="6.00390625" style="83" customWidth="1"/>
    <col min="2" max="2" width="7.375" style="83" customWidth="1"/>
    <col min="3" max="3" width="9.25390625" style="83" customWidth="1"/>
    <col min="4" max="4" width="6.125" style="83" customWidth="1"/>
    <col min="5" max="5" width="7.875" style="83" customWidth="1"/>
    <col min="6" max="6" width="10.375" style="83" customWidth="1"/>
    <col min="7" max="8" width="13.75390625" style="83" customWidth="1"/>
    <col min="9" max="9" width="17.75390625" style="83" customWidth="1"/>
    <col min="10" max="10" width="13.75390625" style="83" customWidth="1"/>
    <col min="11" max="11" width="15.75390625" style="83" customWidth="1"/>
    <col min="12" max="12" width="10.00390625" style="83" bestFit="1" customWidth="1"/>
    <col min="13" max="16384" width="9.125" style="83" customWidth="1"/>
  </cols>
  <sheetData>
    <row r="1" ht="12.75">
      <c r="K1" s="84" t="s">
        <v>225</v>
      </c>
    </row>
    <row r="2" ht="12.75">
      <c r="K2" s="84" t="s">
        <v>226</v>
      </c>
    </row>
    <row r="7" spans="1:11" ht="15.75" customHeight="1">
      <c r="A7" s="266" t="s">
        <v>237</v>
      </c>
      <c r="B7" s="266"/>
      <c r="C7" s="266"/>
      <c r="D7" s="266"/>
      <c r="E7" s="266"/>
      <c r="F7" s="266"/>
      <c r="G7" s="266"/>
      <c r="H7" s="266"/>
      <c r="I7" s="266"/>
      <c r="J7" s="85"/>
      <c r="K7" s="86" t="s">
        <v>16</v>
      </c>
    </row>
    <row r="8" spans="1:11" ht="15.75">
      <c r="A8" s="56"/>
      <c r="B8" s="56"/>
      <c r="C8" s="56"/>
      <c r="D8" s="56"/>
      <c r="E8" s="56"/>
      <c r="F8" s="56"/>
      <c r="G8" s="56"/>
      <c r="H8" s="56"/>
      <c r="I8" s="56"/>
      <c r="J8" s="87" t="s">
        <v>17</v>
      </c>
      <c r="K8" s="88" t="s">
        <v>214</v>
      </c>
    </row>
    <row r="9" spans="1:11" ht="43.5" customHeight="1">
      <c r="A9" s="263" t="s">
        <v>167</v>
      </c>
      <c r="B9" s="263"/>
      <c r="C9" s="263"/>
      <c r="D9" s="263"/>
      <c r="E9" s="263"/>
      <c r="F9" s="263"/>
      <c r="G9" s="279" t="s">
        <v>227</v>
      </c>
      <c r="H9" s="279"/>
      <c r="I9" s="279"/>
      <c r="J9" s="87" t="s">
        <v>168</v>
      </c>
      <c r="K9" s="88" t="s">
        <v>169</v>
      </c>
    </row>
    <row r="10" spans="1:11" ht="28.5" customHeight="1">
      <c r="A10" s="263" t="s">
        <v>170</v>
      </c>
      <c r="B10" s="263"/>
      <c r="C10" s="263"/>
      <c r="D10" s="263"/>
      <c r="E10" s="263"/>
      <c r="F10" s="263"/>
      <c r="G10" s="280" t="s">
        <v>228</v>
      </c>
      <c r="H10" s="280"/>
      <c r="I10" s="280"/>
      <c r="J10" s="89"/>
      <c r="K10" s="90"/>
    </row>
    <row r="11" spans="1:11" ht="18.75" customHeight="1">
      <c r="A11" s="263" t="s">
        <v>172</v>
      </c>
      <c r="B11" s="263"/>
      <c r="C11" s="263"/>
      <c r="D11" s="82"/>
      <c r="E11" s="82"/>
      <c r="F11" s="82"/>
      <c r="G11" s="63"/>
      <c r="H11" s="63"/>
      <c r="I11" s="63"/>
      <c r="J11" s="91"/>
      <c r="K11" s="92"/>
    </row>
    <row r="12" spans="1:11" ht="12.75">
      <c r="A12" s="93"/>
      <c r="B12" s="93"/>
      <c r="C12" s="93"/>
      <c r="D12" s="93"/>
      <c r="E12" s="94"/>
      <c r="F12" s="94"/>
      <c r="G12" s="94"/>
      <c r="H12" s="94"/>
      <c r="I12" s="94"/>
      <c r="J12" s="94"/>
      <c r="K12" s="93"/>
    </row>
    <row r="13" spans="1:11" ht="15.75" customHeight="1">
      <c r="A13" s="271" t="s">
        <v>173</v>
      </c>
      <c r="B13" s="272"/>
      <c r="C13" s="272"/>
      <c r="D13" s="275" t="s">
        <v>229</v>
      </c>
      <c r="E13" s="257" t="s">
        <v>174</v>
      </c>
      <c r="F13" s="256" t="s">
        <v>230</v>
      </c>
      <c r="G13" s="249" t="s">
        <v>215</v>
      </c>
      <c r="H13" s="249" t="s">
        <v>231</v>
      </c>
      <c r="I13" s="260" t="s">
        <v>175</v>
      </c>
      <c r="J13" s="281"/>
      <c r="K13" s="249" t="s">
        <v>232</v>
      </c>
    </row>
    <row r="14" spans="1:11" ht="36" customHeight="1">
      <c r="A14" s="273"/>
      <c r="B14" s="274"/>
      <c r="C14" s="274"/>
      <c r="D14" s="276"/>
      <c r="E14" s="277"/>
      <c r="F14" s="278"/>
      <c r="G14" s="267"/>
      <c r="H14" s="267"/>
      <c r="I14" s="80" t="s">
        <v>176</v>
      </c>
      <c r="J14" s="81" t="s">
        <v>177</v>
      </c>
      <c r="K14" s="267"/>
    </row>
    <row r="15" spans="1:11" ht="16.5" customHeight="1">
      <c r="A15" s="95">
        <v>1</v>
      </c>
      <c r="B15" s="95">
        <v>2</v>
      </c>
      <c r="C15" s="95">
        <v>3</v>
      </c>
      <c r="D15" s="96">
        <v>4</v>
      </c>
      <c r="E15" s="95">
        <v>5</v>
      </c>
      <c r="F15" s="95">
        <v>6</v>
      </c>
      <c r="G15" s="97">
        <v>7</v>
      </c>
      <c r="H15" s="97" t="s">
        <v>233</v>
      </c>
      <c r="I15" s="97">
        <v>9</v>
      </c>
      <c r="J15" s="97">
        <v>10</v>
      </c>
      <c r="K15" s="97" t="s">
        <v>234</v>
      </c>
    </row>
    <row r="16" spans="1:11" ht="12.75" customHeight="1">
      <c r="A16" s="268" t="s">
        <v>179</v>
      </c>
      <c r="B16" s="269"/>
      <c r="C16" s="269"/>
      <c r="D16" s="269"/>
      <c r="E16" s="269"/>
      <c r="F16" s="270"/>
      <c r="G16" s="98">
        <f>G17+G18</f>
        <v>0</v>
      </c>
      <c r="H16" s="98"/>
      <c r="I16" s="99">
        <f>+SUM(I17:I18)</f>
        <v>0</v>
      </c>
      <c r="J16" s="99">
        <f>+SUM(J17:J18)</f>
        <v>0</v>
      </c>
      <c r="K16" s="100">
        <f aca="true" t="shared" si="0" ref="K16:K21">+G16+H16</f>
        <v>0</v>
      </c>
    </row>
    <row r="17" spans="1:11" ht="12.75" customHeight="1" hidden="1">
      <c r="A17" s="69" t="s">
        <v>169</v>
      </c>
      <c r="B17" s="254" t="s">
        <v>181</v>
      </c>
      <c r="C17" s="255"/>
      <c r="D17" s="69" t="s">
        <v>182</v>
      </c>
      <c r="E17" s="69" t="s">
        <v>183</v>
      </c>
      <c r="F17" s="69" t="s">
        <v>184</v>
      </c>
      <c r="G17" s="101"/>
      <c r="H17" s="102"/>
      <c r="I17" s="103"/>
      <c r="J17" s="104"/>
      <c r="K17" s="105">
        <f t="shared" si="0"/>
        <v>0</v>
      </c>
    </row>
    <row r="18" spans="1:11" ht="12.75" customHeight="1" hidden="1">
      <c r="A18" s="69" t="s">
        <v>169</v>
      </c>
      <c r="B18" s="254" t="s">
        <v>181</v>
      </c>
      <c r="C18" s="255"/>
      <c r="D18" s="69" t="s">
        <v>182</v>
      </c>
      <c r="E18" s="69" t="s">
        <v>185</v>
      </c>
      <c r="F18" s="69" t="s">
        <v>186</v>
      </c>
      <c r="G18" s="70"/>
      <c r="H18" s="106"/>
      <c r="I18" s="103"/>
      <c r="J18" s="104"/>
      <c r="K18" s="105">
        <f t="shared" si="0"/>
        <v>0</v>
      </c>
    </row>
    <row r="19" spans="1:11" ht="12.75" customHeight="1">
      <c r="A19" s="251" t="s">
        <v>180</v>
      </c>
      <c r="B19" s="252"/>
      <c r="C19" s="252"/>
      <c r="D19" s="252"/>
      <c r="E19" s="252"/>
      <c r="F19" s="253"/>
      <c r="G19" s="107">
        <f>G20+G21</f>
        <v>4680000</v>
      </c>
      <c r="H19" s="107">
        <f>H20+H21</f>
        <v>0</v>
      </c>
      <c r="I19" s="68">
        <f>+SUM(I20:I21)</f>
        <v>0</v>
      </c>
      <c r="J19" s="68">
        <f>+SUM(J20:J21)</f>
        <v>0</v>
      </c>
      <c r="K19" s="108">
        <f t="shared" si="0"/>
        <v>4680000</v>
      </c>
    </row>
    <row r="20" spans="1:11" ht="12.75">
      <c r="A20" s="69" t="s">
        <v>169</v>
      </c>
      <c r="B20" s="254" t="s">
        <v>181</v>
      </c>
      <c r="C20" s="255"/>
      <c r="D20" s="69" t="s">
        <v>182</v>
      </c>
      <c r="E20" s="69" t="s">
        <v>183</v>
      </c>
      <c r="F20" s="69" t="s">
        <v>184</v>
      </c>
      <c r="G20" s="70">
        <v>4520000</v>
      </c>
      <c r="H20" s="70"/>
      <c r="I20" s="70"/>
      <c r="J20" s="104"/>
      <c r="K20" s="105">
        <f t="shared" si="0"/>
        <v>4520000</v>
      </c>
    </row>
    <row r="21" spans="1:11" ht="12.75">
      <c r="A21" s="69" t="s">
        <v>169</v>
      </c>
      <c r="B21" s="254" t="s">
        <v>181</v>
      </c>
      <c r="C21" s="255"/>
      <c r="D21" s="69" t="s">
        <v>182</v>
      </c>
      <c r="E21" s="69" t="s">
        <v>185</v>
      </c>
      <c r="F21" s="69" t="s">
        <v>186</v>
      </c>
      <c r="G21" s="70">
        <f>100000+60000</f>
        <v>160000</v>
      </c>
      <c r="H21" s="70"/>
      <c r="I21" s="70"/>
      <c r="J21" s="104"/>
      <c r="K21" s="105">
        <f t="shared" si="0"/>
        <v>160000</v>
      </c>
    </row>
    <row r="22" spans="1:12" ht="12.75" customHeight="1">
      <c r="A22" s="251" t="s">
        <v>188</v>
      </c>
      <c r="B22" s="252"/>
      <c r="C22" s="252"/>
      <c r="D22" s="252"/>
      <c r="E22" s="252"/>
      <c r="F22" s="253"/>
      <c r="G22" s="109">
        <f>G23+G24+G25+G26+G27+G28+G29+G30+G32+G38+G39+G40+G33+G35+G36+G37+G34+G31</f>
        <v>4750000</v>
      </c>
      <c r="H22" s="109">
        <f>SUM(H23:H40)</f>
        <v>0</v>
      </c>
      <c r="I22" s="68">
        <f>SUM(I23:I40)</f>
        <v>0</v>
      </c>
      <c r="J22" s="68">
        <f>SUM(J23:J40)</f>
        <v>0</v>
      </c>
      <c r="K22" s="108">
        <f>K23+K24+K25+K26+K27+K28+K29+K32+K30+K33+K36+K38+K39+K40+K35+K37+K34+K31</f>
        <v>4750000</v>
      </c>
      <c r="L22" s="110"/>
    </row>
    <row r="23" spans="1:11" ht="12.75">
      <c r="A23" s="69" t="s">
        <v>169</v>
      </c>
      <c r="B23" s="69" t="s">
        <v>182</v>
      </c>
      <c r="C23" s="69" t="s">
        <v>189</v>
      </c>
      <c r="D23" s="69" t="s">
        <v>218</v>
      </c>
      <c r="E23" s="69" t="s">
        <v>191</v>
      </c>
      <c r="F23" s="69" t="s">
        <v>184</v>
      </c>
      <c r="G23" s="70">
        <v>2013730</v>
      </c>
      <c r="H23" s="111"/>
      <c r="I23" s="103"/>
      <c r="J23" s="104"/>
      <c r="K23" s="105">
        <f>+G23+H23</f>
        <v>2013730</v>
      </c>
    </row>
    <row r="24" spans="1:11" ht="12.75">
      <c r="A24" s="69" t="s">
        <v>169</v>
      </c>
      <c r="B24" s="69" t="s">
        <v>182</v>
      </c>
      <c r="C24" s="69" t="s">
        <v>189</v>
      </c>
      <c r="D24" s="69" t="s">
        <v>218</v>
      </c>
      <c r="E24" s="69" t="s">
        <v>191</v>
      </c>
      <c r="F24" s="69" t="s">
        <v>186</v>
      </c>
      <c r="G24" s="70">
        <v>36870</v>
      </c>
      <c r="H24" s="111"/>
      <c r="I24" s="103"/>
      <c r="J24" s="104"/>
      <c r="K24" s="105">
        <f aca="true" t="shared" si="1" ref="K24:K31">+G24+H24</f>
        <v>36870</v>
      </c>
    </row>
    <row r="25" spans="1:11" ht="12.75">
      <c r="A25" s="69" t="s">
        <v>169</v>
      </c>
      <c r="B25" s="69" t="s">
        <v>182</v>
      </c>
      <c r="C25" s="69" t="s">
        <v>189</v>
      </c>
      <c r="D25" s="69" t="s">
        <v>219</v>
      </c>
      <c r="E25" s="69" t="s">
        <v>192</v>
      </c>
      <c r="F25" s="69" t="s">
        <v>184</v>
      </c>
      <c r="G25" s="70">
        <v>125000</v>
      </c>
      <c r="H25" s="111"/>
      <c r="I25" s="103"/>
      <c r="J25" s="104"/>
      <c r="K25" s="105">
        <f t="shared" si="1"/>
        <v>125000</v>
      </c>
    </row>
    <row r="26" spans="1:11" ht="12.75">
      <c r="A26" s="69" t="s">
        <v>169</v>
      </c>
      <c r="B26" s="69" t="s">
        <v>182</v>
      </c>
      <c r="C26" s="69" t="s">
        <v>189</v>
      </c>
      <c r="D26" s="69" t="s">
        <v>220</v>
      </c>
      <c r="E26" s="69" t="s">
        <v>193</v>
      </c>
      <c r="F26" s="69" t="s">
        <v>184</v>
      </c>
      <c r="G26" s="70">
        <f>608150+70000</f>
        <v>678150</v>
      </c>
      <c r="H26" s="111"/>
      <c r="I26" s="103"/>
      <c r="J26" s="104"/>
      <c r="K26" s="105">
        <f t="shared" si="1"/>
        <v>678150</v>
      </c>
    </row>
    <row r="27" spans="1:11" ht="12.75">
      <c r="A27" s="69" t="s">
        <v>169</v>
      </c>
      <c r="B27" s="69" t="s">
        <v>182</v>
      </c>
      <c r="C27" s="69" t="s">
        <v>189</v>
      </c>
      <c r="D27" s="69" t="s">
        <v>220</v>
      </c>
      <c r="E27" s="69" t="s">
        <v>193</v>
      </c>
      <c r="F27" s="69" t="s">
        <v>186</v>
      </c>
      <c r="G27" s="70">
        <v>11130</v>
      </c>
      <c r="H27" s="111"/>
      <c r="I27" s="103"/>
      <c r="J27" s="104"/>
      <c r="K27" s="105">
        <f t="shared" si="1"/>
        <v>11130</v>
      </c>
    </row>
    <row r="28" spans="1:11" ht="12.75">
      <c r="A28" s="69" t="s">
        <v>169</v>
      </c>
      <c r="B28" s="69" t="s">
        <v>182</v>
      </c>
      <c r="C28" s="69" t="s">
        <v>189</v>
      </c>
      <c r="D28" s="69" t="s">
        <v>221</v>
      </c>
      <c r="E28" s="69" t="s">
        <v>194</v>
      </c>
      <c r="F28" s="69" t="s">
        <v>184</v>
      </c>
      <c r="G28" s="70">
        <v>67000</v>
      </c>
      <c r="H28" s="111"/>
      <c r="I28" s="103"/>
      <c r="J28" s="104"/>
      <c r="K28" s="105">
        <f t="shared" si="1"/>
        <v>67000</v>
      </c>
    </row>
    <row r="29" spans="1:11" ht="12.75">
      <c r="A29" s="69" t="s">
        <v>169</v>
      </c>
      <c r="B29" s="69" t="s">
        <v>182</v>
      </c>
      <c r="C29" s="69" t="s">
        <v>189</v>
      </c>
      <c r="D29" s="69" t="s">
        <v>221</v>
      </c>
      <c r="E29" s="69" t="s">
        <v>195</v>
      </c>
      <c r="F29" s="69" t="s">
        <v>184</v>
      </c>
      <c r="G29" s="70">
        <v>24000</v>
      </c>
      <c r="H29" s="111"/>
      <c r="I29" s="103"/>
      <c r="J29" s="104"/>
      <c r="K29" s="105">
        <f t="shared" si="1"/>
        <v>24000</v>
      </c>
    </row>
    <row r="30" spans="1:11" ht="12.75">
      <c r="A30" s="69" t="s">
        <v>169</v>
      </c>
      <c r="B30" s="69" t="s">
        <v>182</v>
      </c>
      <c r="C30" s="69" t="s">
        <v>189</v>
      </c>
      <c r="D30" s="69" t="s">
        <v>221</v>
      </c>
      <c r="E30" s="69" t="s">
        <v>196</v>
      </c>
      <c r="F30" s="69" t="s">
        <v>184</v>
      </c>
      <c r="G30" s="70">
        <v>719040</v>
      </c>
      <c r="H30" s="111"/>
      <c r="I30" s="103"/>
      <c r="J30" s="104"/>
      <c r="K30" s="105">
        <f t="shared" si="1"/>
        <v>719040</v>
      </c>
    </row>
    <row r="31" spans="1:11" ht="12.75">
      <c r="A31" s="69" t="s">
        <v>169</v>
      </c>
      <c r="B31" s="69" t="s">
        <v>182</v>
      </c>
      <c r="C31" s="69" t="s">
        <v>189</v>
      </c>
      <c r="D31" s="69" t="s">
        <v>221</v>
      </c>
      <c r="E31" s="69" t="s">
        <v>196</v>
      </c>
      <c r="F31" s="69" t="s">
        <v>184</v>
      </c>
      <c r="G31" s="70">
        <v>29170</v>
      </c>
      <c r="H31" s="111"/>
      <c r="I31" s="112"/>
      <c r="J31" s="104"/>
      <c r="K31" s="105">
        <f t="shared" si="1"/>
        <v>29170</v>
      </c>
    </row>
    <row r="32" spans="1:11" ht="12.75">
      <c r="A32" s="69" t="s">
        <v>169</v>
      </c>
      <c r="B32" s="69" t="s">
        <v>182</v>
      </c>
      <c r="C32" s="69" t="s">
        <v>189</v>
      </c>
      <c r="D32" s="69" t="s">
        <v>221</v>
      </c>
      <c r="E32" s="69" t="s">
        <v>196</v>
      </c>
      <c r="F32" s="69" t="s">
        <v>186</v>
      </c>
      <c r="G32" s="70"/>
      <c r="H32" s="70">
        <v>39000</v>
      </c>
      <c r="I32" s="70">
        <v>39000</v>
      </c>
      <c r="J32" s="104"/>
      <c r="K32" s="105">
        <f>G32+I32</f>
        <v>39000</v>
      </c>
    </row>
    <row r="33" spans="1:11" ht="12.75">
      <c r="A33" s="69" t="s">
        <v>169</v>
      </c>
      <c r="B33" s="69" t="s">
        <v>182</v>
      </c>
      <c r="C33" s="69" t="s">
        <v>189</v>
      </c>
      <c r="D33" s="69" t="s">
        <v>221</v>
      </c>
      <c r="E33" s="69" t="s">
        <v>197</v>
      </c>
      <c r="F33" s="69" t="s">
        <v>184</v>
      </c>
      <c r="G33" s="70">
        <v>208800</v>
      </c>
      <c r="H33" s="70">
        <v>-10000</v>
      </c>
      <c r="I33" s="70">
        <v>-10000</v>
      </c>
      <c r="J33" s="104"/>
      <c r="K33" s="105">
        <f aca="true" t="shared" si="2" ref="K33:K40">G33+I33</f>
        <v>198800</v>
      </c>
    </row>
    <row r="34" spans="1:11" ht="12.75">
      <c r="A34" s="69" t="s">
        <v>169</v>
      </c>
      <c r="B34" s="69" t="s">
        <v>182</v>
      </c>
      <c r="C34" s="69" t="s">
        <v>189</v>
      </c>
      <c r="D34" s="69" t="s">
        <v>221</v>
      </c>
      <c r="E34" s="69" t="s">
        <v>198</v>
      </c>
      <c r="F34" s="69" t="s">
        <v>184</v>
      </c>
      <c r="G34" s="77">
        <f>197446.44+11630.21-4966.65</f>
        <v>204110</v>
      </c>
      <c r="H34" s="70"/>
      <c r="I34" s="70"/>
      <c r="J34" s="104"/>
      <c r="K34" s="105">
        <f t="shared" si="2"/>
        <v>204110</v>
      </c>
    </row>
    <row r="35" spans="1:11" ht="12.75">
      <c r="A35" s="69" t="s">
        <v>169</v>
      </c>
      <c r="B35" s="69" t="s">
        <v>182</v>
      </c>
      <c r="C35" s="69" t="s">
        <v>189</v>
      </c>
      <c r="D35" s="69" t="s">
        <v>221</v>
      </c>
      <c r="E35" s="69" t="s">
        <v>199</v>
      </c>
      <c r="F35" s="69" t="s">
        <v>184</v>
      </c>
      <c r="G35" s="70"/>
      <c r="H35" s="70">
        <v>233622</v>
      </c>
      <c r="I35" s="70">
        <v>233622</v>
      </c>
      <c r="J35" s="104"/>
      <c r="K35" s="105">
        <f t="shared" si="2"/>
        <v>233622</v>
      </c>
    </row>
    <row r="36" spans="1:11" ht="12.75">
      <c r="A36" s="69" t="s">
        <v>169</v>
      </c>
      <c r="B36" s="69" t="s">
        <v>182</v>
      </c>
      <c r="C36" s="69" t="s">
        <v>189</v>
      </c>
      <c r="D36" s="69" t="s">
        <v>222</v>
      </c>
      <c r="E36" s="69" t="s">
        <v>199</v>
      </c>
      <c r="F36" s="69"/>
      <c r="G36" s="70">
        <v>258500</v>
      </c>
      <c r="H36" s="70">
        <v>-233622</v>
      </c>
      <c r="I36" s="70">
        <v>-233622</v>
      </c>
      <c r="J36" s="104"/>
      <c r="K36" s="105">
        <f t="shared" si="2"/>
        <v>24878</v>
      </c>
    </row>
    <row r="37" spans="1:11" ht="12.75">
      <c r="A37" s="69" t="s">
        <v>169</v>
      </c>
      <c r="B37" s="69" t="s">
        <v>182</v>
      </c>
      <c r="C37" s="69" t="s">
        <v>189</v>
      </c>
      <c r="D37" s="69" t="s">
        <v>223</v>
      </c>
      <c r="E37" s="69" t="s">
        <v>199</v>
      </c>
      <c r="F37" s="69"/>
      <c r="G37" s="70">
        <v>1500</v>
      </c>
      <c r="H37" s="70">
        <v>10000</v>
      </c>
      <c r="I37" s="70">
        <v>10000</v>
      </c>
      <c r="J37" s="104"/>
      <c r="K37" s="105">
        <f t="shared" si="2"/>
        <v>11500</v>
      </c>
    </row>
    <row r="38" spans="1:11" ht="12.75">
      <c r="A38" s="69" t="s">
        <v>169</v>
      </c>
      <c r="B38" s="69" t="s">
        <v>182</v>
      </c>
      <c r="C38" s="69" t="s">
        <v>189</v>
      </c>
      <c r="D38" s="69" t="s">
        <v>190</v>
      </c>
      <c r="E38" s="69" t="s">
        <v>200</v>
      </c>
      <c r="F38" s="69" t="s">
        <v>184</v>
      </c>
      <c r="G38" s="70"/>
      <c r="H38" s="70"/>
      <c r="I38" s="70"/>
      <c r="J38" s="104"/>
      <c r="K38" s="105">
        <f t="shared" si="2"/>
        <v>0</v>
      </c>
    </row>
    <row r="39" spans="1:11" ht="12.75">
      <c r="A39" s="69" t="s">
        <v>169</v>
      </c>
      <c r="B39" s="69" t="s">
        <v>182</v>
      </c>
      <c r="C39" s="69" t="s">
        <v>189</v>
      </c>
      <c r="D39" s="69" t="s">
        <v>190</v>
      </c>
      <c r="E39" s="69" t="s">
        <v>200</v>
      </c>
      <c r="F39" s="69" t="s">
        <v>186</v>
      </c>
      <c r="G39" s="70">
        <f>120900-8900</f>
        <v>112000</v>
      </c>
      <c r="H39" s="70">
        <v>-39000</v>
      </c>
      <c r="I39" s="70">
        <v>-39000</v>
      </c>
      <c r="J39" s="104"/>
      <c r="K39" s="105">
        <f t="shared" si="2"/>
        <v>73000</v>
      </c>
    </row>
    <row r="40" spans="1:11" ht="12.75">
      <c r="A40" s="69" t="s">
        <v>169</v>
      </c>
      <c r="B40" s="69" t="s">
        <v>182</v>
      </c>
      <c r="C40" s="69" t="s">
        <v>189</v>
      </c>
      <c r="D40" s="69" t="s">
        <v>190</v>
      </c>
      <c r="E40" s="69" t="s">
        <v>201</v>
      </c>
      <c r="F40" s="69" t="s">
        <v>184</v>
      </c>
      <c r="G40" s="70">
        <v>261000</v>
      </c>
      <c r="H40" s="106"/>
      <c r="I40" s="103"/>
      <c r="J40" s="104"/>
      <c r="K40" s="105">
        <f t="shared" si="2"/>
        <v>261000</v>
      </c>
    </row>
    <row r="41" spans="1:11" ht="12.75">
      <c r="A41" s="71"/>
      <c r="B41" s="71"/>
      <c r="C41" s="71"/>
      <c r="D41" s="71"/>
      <c r="E41" s="71"/>
      <c r="F41" s="71"/>
      <c r="G41" s="113"/>
      <c r="H41" s="113"/>
      <c r="I41" s="71"/>
      <c r="J41" s="71"/>
      <c r="K41" s="113"/>
    </row>
    <row r="42" spans="1:11" ht="12.75">
      <c r="A42" s="248" t="s">
        <v>202</v>
      </c>
      <c r="B42" s="248"/>
      <c r="C42" s="248"/>
      <c r="D42" s="248"/>
      <c r="E42" s="248"/>
      <c r="F42" s="246"/>
      <c r="G42" s="246"/>
      <c r="H42" s="72"/>
      <c r="I42" s="246" t="s">
        <v>161</v>
      </c>
      <c r="J42" s="246"/>
      <c r="K42" s="73"/>
    </row>
    <row r="43" spans="1:11" ht="12.75">
      <c r="A43" s="72"/>
      <c r="B43" s="72"/>
      <c r="C43" s="72"/>
      <c r="D43" s="72"/>
      <c r="E43" s="72"/>
      <c r="F43" s="71"/>
      <c r="G43" s="71" t="s">
        <v>13</v>
      </c>
      <c r="H43" s="72"/>
      <c r="I43" s="244" t="s">
        <v>14</v>
      </c>
      <c r="J43" s="244"/>
      <c r="K43" s="72"/>
    </row>
    <row r="44" spans="1:11" ht="12.75">
      <c r="A44" s="245" t="s">
        <v>203</v>
      </c>
      <c r="B44" s="245"/>
      <c r="C44" s="245"/>
      <c r="D44" s="245"/>
      <c r="E44" s="245"/>
      <c r="F44" s="246"/>
      <c r="G44" s="246"/>
      <c r="H44" s="72"/>
      <c r="I44" s="246" t="s">
        <v>159</v>
      </c>
      <c r="J44" s="246"/>
      <c r="K44" s="72"/>
    </row>
    <row r="45" spans="1:11" ht="12.75">
      <c r="A45" s="72"/>
      <c r="B45" s="72"/>
      <c r="C45" s="72"/>
      <c r="D45" s="72"/>
      <c r="E45" s="72"/>
      <c r="F45" s="71"/>
      <c r="G45" s="71" t="s">
        <v>13</v>
      </c>
      <c r="H45" s="72"/>
      <c r="I45" s="244" t="s">
        <v>14</v>
      </c>
      <c r="J45" s="244"/>
      <c r="K45" s="72"/>
    </row>
    <row r="46" spans="1:11" ht="12.75">
      <c r="A46" s="72"/>
      <c r="B46" s="72"/>
      <c r="C46" s="72"/>
      <c r="D46" s="72"/>
      <c r="E46" s="72"/>
      <c r="F46" s="113"/>
      <c r="G46" s="113"/>
      <c r="H46" s="72"/>
      <c r="I46" s="114"/>
      <c r="J46" s="114"/>
      <c r="K46" s="72"/>
    </row>
    <row r="47" spans="1:11" ht="12.75">
      <c r="A47" s="247" t="s">
        <v>217</v>
      </c>
      <c r="B47" s="247"/>
      <c r="C47" s="247"/>
      <c r="D47" s="247"/>
      <c r="E47" s="247"/>
      <c r="F47" s="72"/>
      <c r="G47" s="72"/>
      <c r="H47" s="72"/>
      <c r="I47" s="72"/>
      <c r="J47" s="72"/>
      <c r="K47" s="72"/>
    </row>
    <row r="49" ht="12.75">
      <c r="A49" s="83" t="s">
        <v>235</v>
      </c>
    </row>
    <row r="50" ht="12.75">
      <c r="A50" s="83" t="s">
        <v>236</v>
      </c>
    </row>
  </sheetData>
  <sheetProtection/>
  <mergeCells count="30">
    <mergeCell ref="H13:H14"/>
    <mergeCell ref="A7:I7"/>
    <mergeCell ref="A9:F9"/>
    <mergeCell ref="G9:I9"/>
    <mergeCell ref="A10:F10"/>
    <mergeCell ref="G10:I10"/>
    <mergeCell ref="A11:C11"/>
    <mergeCell ref="I13:J13"/>
    <mergeCell ref="K13:K14"/>
    <mergeCell ref="A16:F16"/>
    <mergeCell ref="B17:C17"/>
    <mergeCell ref="B18:C18"/>
    <mergeCell ref="A19:F19"/>
    <mergeCell ref="A13:C14"/>
    <mergeCell ref="D13:D14"/>
    <mergeCell ref="E13:E14"/>
    <mergeCell ref="F13:F14"/>
    <mergeCell ref="G13:G14"/>
    <mergeCell ref="B20:C20"/>
    <mergeCell ref="B21:C21"/>
    <mergeCell ref="A22:F22"/>
    <mergeCell ref="A42:E42"/>
    <mergeCell ref="F42:G42"/>
    <mergeCell ref="I42:J42"/>
    <mergeCell ref="I43:J43"/>
    <mergeCell ref="A44:E44"/>
    <mergeCell ref="F44:G44"/>
    <mergeCell ref="I44:J44"/>
    <mergeCell ref="I45:J45"/>
    <mergeCell ref="A47:E47"/>
  </mergeCells>
  <printOptions/>
  <pageMargins left="0.7086614173228347" right="0.7086614173228347" top="0.7480314960629921" bottom="0.7480314960629921" header="0.31496062992125984" footer="0.31496062992125984"/>
  <pageSetup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zoomScalePageLayoutView="0" workbookViewId="0" topLeftCell="A1">
      <selection activeCell="N24" sqref="N24"/>
    </sheetView>
  </sheetViews>
  <sheetFormatPr defaultColWidth="9.00390625" defaultRowHeight="12.75"/>
  <cols>
    <col min="7" max="7" width="11.375" style="0" customWidth="1"/>
    <col min="10" max="10" width="7.875" style="0" customWidth="1"/>
    <col min="11" max="11" width="7.25390625" style="0" customWidth="1"/>
    <col min="12" max="12" width="10.25390625" style="0" customWidth="1"/>
  </cols>
  <sheetData>
    <row r="1" spans="1:12" ht="15.75">
      <c r="A1" s="266" t="s">
        <v>249</v>
      </c>
      <c r="B1" s="266"/>
      <c r="C1" s="266"/>
      <c r="D1" s="266"/>
      <c r="E1" s="266"/>
      <c r="F1" s="266"/>
      <c r="G1" s="266"/>
      <c r="H1" s="266"/>
      <c r="I1" s="266"/>
      <c r="J1" s="53"/>
      <c r="K1" s="54"/>
      <c r="L1" s="55" t="s">
        <v>16</v>
      </c>
    </row>
    <row r="2" spans="1:12" ht="15.75">
      <c r="A2" s="56"/>
      <c r="B2" s="56"/>
      <c r="C2" s="56"/>
      <c r="D2" s="56"/>
      <c r="E2" s="56"/>
      <c r="F2" s="56"/>
      <c r="G2" s="56"/>
      <c r="H2" s="56"/>
      <c r="I2" s="56"/>
      <c r="J2" s="57"/>
      <c r="K2" s="58" t="s">
        <v>17</v>
      </c>
      <c r="L2" s="59" t="s">
        <v>250</v>
      </c>
    </row>
    <row r="3" spans="1:12" ht="35.25" customHeight="1">
      <c r="A3" s="263" t="s">
        <v>167</v>
      </c>
      <c r="B3" s="263"/>
      <c r="C3" s="263"/>
      <c r="D3" s="263"/>
      <c r="E3" s="263"/>
      <c r="F3" s="263"/>
      <c r="G3" s="264" t="s">
        <v>158</v>
      </c>
      <c r="H3" s="265"/>
      <c r="I3" s="265"/>
      <c r="J3" s="265"/>
      <c r="K3" s="58" t="s">
        <v>168</v>
      </c>
      <c r="L3" s="59" t="s">
        <v>169</v>
      </c>
    </row>
    <row r="4" spans="1:12" ht="13.5">
      <c r="A4" s="263" t="s">
        <v>170</v>
      </c>
      <c r="B4" s="263"/>
      <c r="C4" s="263"/>
      <c r="D4" s="263"/>
      <c r="E4" s="263"/>
      <c r="F4" s="263"/>
      <c r="G4" s="264" t="s">
        <v>171</v>
      </c>
      <c r="H4" s="265"/>
      <c r="I4" s="265"/>
      <c r="J4" s="265"/>
      <c r="K4" s="60"/>
      <c r="L4" s="61"/>
    </row>
    <row r="5" spans="1:12" ht="12.75">
      <c r="A5" s="263" t="s">
        <v>172</v>
      </c>
      <c r="B5" s="263"/>
      <c r="C5" s="263"/>
      <c r="D5" s="119"/>
      <c r="E5" s="119"/>
      <c r="F5" s="119"/>
      <c r="G5" s="63"/>
      <c r="H5" s="63"/>
      <c r="I5" s="63"/>
      <c r="J5" s="64"/>
      <c r="K5" s="58"/>
      <c r="L5" s="65"/>
    </row>
    <row r="6" spans="1:12" ht="12.75">
      <c r="A6" s="256" t="s">
        <v>173</v>
      </c>
      <c r="B6" s="257"/>
      <c r="C6" s="257"/>
      <c r="D6" s="257"/>
      <c r="E6" s="256" t="s">
        <v>174</v>
      </c>
      <c r="F6" s="256" t="s">
        <v>213</v>
      </c>
      <c r="G6" s="249" t="s">
        <v>224</v>
      </c>
      <c r="H6" s="249" t="s">
        <v>216</v>
      </c>
      <c r="I6" s="260" t="s">
        <v>175</v>
      </c>
      <c r="J6" s="261"/>
      <c r="K6" s="262"/>
      <c r="L6" s="249" t="s">
        <v>215</v>
      </c>
    </row>
    <row r="7" spans="1:12" ht="38.25">
      <c r="A7" s="258"/>
      <c r="B7" s="259"/>
      <c r="C7" s="259"/>
      <c r="D7" s="259"/>
      <c r="E7" s="258"/>
      <c r="F7" s="258"/>
      <c r="G7" s="250"/>
      <c r="H7" s="250"/>
      <c r="I7" s="66" t="s">
        <v>176</v>
      </c>
      <c r="J7" s="66" t="s">
        <v>177</v>
      </c>
      <c r="K7" s="66" t="s">
        <v>178</v>
      </c>
      <c r="L7" s="250"/>
    </row>
    <row r="8" spans="1:12" ht="12.75">
      <c r="A8" s="251" t="s">
        <v>179</v>
      </c>
      <c r="B8" s="252"/>
      <c r="C8" s="252"/>
      <c r="D8" s="252"/>
      <c r="E8" s="252"/>
      <c r="F8" s="253"/>
      <c r="G8" s="67"/>
      <c r="H8" s="67">
        <f>I8+J8</f>
        <v>0</v>
      </c>
      <c r="I8" s="67">
        <v>0</v>
      </c>
      <c r="J8" s="67">
        <v>0</v>
      </c>
      <c r="K8" s="67">
        <v>0</v>
      </c>
      <c r="L8" s="67"/>
    </row>
    <row r="9" spans="1:12" ht="12.75">
      <c r="A9" s="251" t="s">
        <v>180</v>
      </c>
      <c r="B9" s="252"/>
      <c r="C9" s="252"/>
      <c r="D9" s="252"/>
      <c r="E9" s="252"/>
      <c r="F9" s="253"/>
      <c r="G9" s="68">
        <f>SUM(G10:G12)</f>
        <v>4843000</v>
      </c>
      <c r="H9" s="68">
        <f>SUM(H10:H12)</f>
        <v>0</v>
      </c>
      <c r="I9" s="68">
        <f>SUM(I10:I12)</f>
        <v>0</v>
      </c>
      <c r="J9" s="68">
        <f>SUM(J10:J12)</f>
        <v>0</v>
      </c>
      <c r="K9" s="68">
        <f>SUM(K10:K12)</f>
        <v>0</v>
      </c>
      <c r="L9" s="68">
        <f>G9+H9</f>
        <v>4843000</v>
      </c>
    </row>
    <row r="10" spans="1:12" ht="12.75">
      <c r="A10" s="69" t="s">
        <v>169</v>
      </c>
      <c r="B10" s="254" t="s">
        <v>181</v>
      </c>
      <c r="C10" s="255"/>
      <c r="D10" s="69" t="s">
        <v>182</v>
      </c>
      <c r="E10" s="69" t="s">
        <v>183</v>
      </c>
      <c r="F10" s="69" t="s">
        <v>184</v>
      </c>
      <c r="G10" s="70">
        <v>4633000</v>
      </c>
      <c r="H10" s="70"/>
      <c r="I10" s="70"/>
      <c r="J10" s="70">
        <v>0</v>
      </c>
      <c r="K10" s="70">
        <v>0</v>
      </c>
      <c r="L10" s="70">
        <f>G10+H10</f>
        <v>4633000</v>
      </c>
    </row>
    <row r="11" spans="1:12" ht="12.75">
      <c r="A11" s="69" t="s">
        <v>169</v>
      </c>
      <c r="B11" s="254" t="s">
        <v>181</v>
      </c>
      <c r="C11" s="255"/>
      <c r="D11" s="69" t="s">
        <v>182</v>
      </c>
      <c r="E11" s="69" t="s">
        <v>185</v>
      </c>
      <c r="F11" s="69" t="s">
        <v>186</v>
      </c>
      <c r="G11" s="70">
        <v>210000</v>
      </c>
      <c r="H11" s="70"/>
      <c r="I11" s="70"/>
      <c r="J11" s="70"/>
      <c r="K11" s="70"/>
      <c r="L11" s="70">
        <f>G11+H11</f>
        <v>210000</v>
      </c>
    </row>
    <row r="12" spans="1:12" ht="12.75">
      <c r="A12" s="69"/>
      <c r="B12" s="254" t="s">
        <v>187</v>
      </c>
      <c r="C12" s="255"/>
      <c r="D12" s="69" t="s">
        <v>187</v>
      </c>
      <c r="E12" s="69"/>
      <c r="F12" s="69"/>
      <c r="G12" s="70">
        <v>0</v>
      </c>
      <c r="H12" s="70">
        <f>I12+J12</f>
        <v>0</v>
      </c>
      <c r="I12" s="70">
        <v>0</v>
      </c>
      <c r="J12" s="70">
        <v>0</v>
      </c>
      <c r="K12" s="70">
        <v>0</v>
      </c>
      <c r="L12" s="70"/>
    </row>
    <row r="13" spans="1:12" ht="12.75">
      <c r="A13" s="251" t="s">
        <v>188</v>
      </c>
      <c r="B13" s="252"/>
      <c r="C13" s="252"/>
      <c r="D13" s="252"/>
      <c r="E13" s="252"/>
      <c r="F13" s="253"/>
      <c r="G13" s="68">
        <f aca="true" t="shared" si="0" ref="G13:L13">SUM(G14:G35)</f>
        <v>4843000</v>
      </c>
      <c r="H13" s="68">
        <f t="shared" si="0"/>
        <v>0</v>
      </c>
      <c r="I13" s="68">
        <f t="shared" si="0"/>
        <v>0</v>
      </c>
      <c r="J13" s="68">
        <f t="shared" si="0"/>
        <v>0</v>
      </c>
      <c r="K13" s="68">
        <f t="shared" si="0"/>
        <v>0</v>
      </c>
      <c r="L13" s="68">
        <f t="shared" si="0"/>
        <v>4816992.999999999</v>
      </c>
    </row>
    <row r="14" spans="1:12" ht="12.75">
      <c r="A14" s="69" t="s">
        <v>169</v>
      </c>
      <c r="B14" s="69" t="s">
        <v>182</v>
      </c>
      <c r="C14" s="69" t="s">
        <v>189</v>
      </c>
      <c r="D14" s="69" t="s">
        <v>218</v>
      </c>
      <c r="E14" s="69" t="s">
        <v>191</v>
      </c>
      <c r="F14" s="69" t="s">
        <v>184</v>
      </c>
      <c r="G14" s="70">
        <v>2013730</v>
      </c>
      <c r="H14" s="70">
        <v>20060.18</v>
      </c>
      <c r="I14" s="70">
        <v>20060.18</v>
      </c>
      <c r="J14" s="70"/>
      <c r="K14" s="70"/>
      <c r="L14" s="79">
        <f>G14+H14</f>
        <v>2033790.18</v>
      </c>
    </row>
    <row r="15" spans="1:12" ht="12.75">
      <c r="A15" s="69" t="s">
        <v>169</v>
      </c>
      <c r="B15" s="69" t="s">
        <v>182</v>
      </c>
      <c r="C15" s="69" t="s">
        <v>189</v>
      </c>
      <c r="D15" s="69" t="s">
        <v>218</v>
      </c>
      <c r="E15" s="69" t="s">
        <v>191</v>
      </c>
      <c r="F15" s="69" t="s">
        <v>186</v>
      </c>
      <c r="G15" s="70">
        <v>36870</v>
      </c>
      <c r="H15" s="70"/>
      <c r="I15" s="70"/>
      <c r="J15" s="70"/>
      <c r="K15" s="70"/>
      <c r="L15" s="70">
        <f aca="true" t="shared" si="1" ref="L15:L30">G15+H15</f>
        <v>36870</v>
      </c>
    </row>
    <row r="16" spans="1:12" ht="12.75">
      <c r="A16" s="69" t="s">
        <v>169</v>
      </c>
      <c r="B16" s="69" t="s">
        <v>182</v>
      </c>
      <c r="C16" s="69" t="s">
        <v>189</v>
      </c>
      <c r="D16" s="69" t="s">
        <v>219</v>
      </c>
      <c r="E16" s="69" t="s">
        <v>192</v>
      </c>
      <c r="F16" s="69" t="s">
        <v>184</v>
      </c>
      <c r="G16" s="70">
        <v>125000</v>
      </c>
      <c r="H16" s="70"/>
      <c r="I16" s="70"/>
      <c r="J16" s="70"/>
      <c r="K16" s="70"/>
      <c r="L16" s="70">
        <f t="shared" si="1"/>
        <v>125000</v>
      </c>
    </row>
    <row r="17" spans="1:12" ht="12.75">
      <c r="A17" s="69" t="s">
        <v>169</v>
      </c>
      <c r="B17" s="69" t="s">
        <v>182</v>
      </c>
      <c r="C17" s="69" t="s">
        <v>189</v>
      </c>
      <c r="D17" s="69" t="s">
        <v>220</v>
      </c>
      <c r="E17" s="69" t="s">
        <v>193</v>
      </c>
      <c r="F17" s="69" t="s">
        <v>184</v>
      </c>
      <c r="G17" s="70">
        <v>608150</v>
      </c>
      <c r="H17" s="70">
        <v>-36060.18</v>
      </c>
      <c r="I17" s="70">
        <v>-36060.18</v>
      </c>
      <c r="J17" s="70"/>
      <c r="K17" s="70"/>
      <c r="L17" s="70">
        <f t="shared" si="1"/>
        <v>572089.82</v>
      </c>
    </row>
    <row r="18" spans="1:12" ht="12.75">
      <c r="A18" s="69" t="s">
        <v>169</v>
      </c>
      <c r="B18" s="69" t="s">
        <v>182</v>
      </c>
      <c r="C18" s="69" t="s">
        <v>189</v>
      </c>
      <c r="D18" s="69" t="s">
        <v>220</v>
      </c>
      <c r="E18" s="69" t="s">
        <v>193</v>
      </c>
      <c r="F18" s="69" t="s">
        <v>186</v>
      </c>
      <c r="G18" s="70">
        <v>11130</v>
      </c>
      <c r="H18" s="70"/>
      <c r="I18" s="70"/>
      <c r="J18" s="70"/>
      <c r="K18" s="70"/>
      <c r="L18" s="70">
        <f t="shared" si="1"/>
        <v>11130</v>
      </c>
    </row>
    <row r="19" spans="1:12" ht="12.75">
      <c r="A19" s="69" t="s">
        <v>169</v>
      </c>
      <c r="B19" s="69" t="s">
        <v>182</v>
      </c>
      <c r="C19" s="69" t="s">
        <v>189</v>
      </c>
      <c r="D19" s="69" t="s">
        <v>221</v>
      </c>
      <c r="E19" s="69" t="s">
        <v>194</v>
      </c>
      <c r="F19" s="69" t="s">
        <v>184</v>
      </c>
      <c r="G19" s="70">
        <v>67000</v>
      </c>
      <c r="H19" s="70">
        <v>16000</v>
      </c>
      <c r="I19" s="70">
        <v>16000</v>
      </c>
      <c r="J19" s="70"/>
      <c r="K19" s="70"/>
      <c r="L19" s="70">
        <f t="shared" si="1"/>
        <v>83000</v>
      </c>
    </row>
    <row r="20" spans="1:12" ht="12.75">
      <c r="A20" s="69" t="s">
        <v>169</v>
      </c>
      <c r="B20" s="69" t="s">
        <v>182</v>
      </c>
      <c r="C20" s="69" t="s">
        <v>189</v>
      </c>
      <c r="D20" s="69" t="s">
        <v>221</v>
      </c>
      <c r="E20" s="69" t="s">
        <v>195</v>
      </c>
      <c r="F20" s="69" t="s">
        <v>184</v>
      </c>
      <c r="G20" s="70">
        <v>24000</v>
      </c>
      <c r="H20" s="70"/>
      <c r="I20" s="70"/>
      <c r="J20" s="70"/>
      <c r="K20" s="70"/>
      <c r="L20" s="70">
        <f t="shared" si="1"/>
        <v>24000</v>
      </c>
    </row>
    <row r="21" spans="1:12" ht="12.75">
      <c r="A21" s="69" t="s">
        <v>169</v>
      </c>
      <c r="B21" s="69" t="s">
        <v>182</v>
      </c>
      <c r="C21" s="69" t="s">
        <v>189</v>
      </c>
      <c r="D21" s="69" t="s">
        <v>221</v>
      </c>
      <c r="E21" s="69" t="s">
        <v>196</v>
      </c>
      <c r="F21" s="69" t="s">
        <v>184</v>
      </c>
      <c r="G21" s="70">
        <v>943404.78</v>
      </c>
      <c r="H21" s="70"/>
      <c r="I21" s="70"/>
      <c r="J21" s="70"/>
      <c r="K21" s="70"/>
      <c r="L21" s="70">
        <f t="shared" si="1"/>
        <v>943404.78</v>
      </c>
    </row>
    <row r="22" spans="1:12" ht="12.75">
      <c r="A22" s="69" t="s">
        <v>169</v>
      </c>
      <c r="B22" s="69" t="s">
        <v>182</v>
      </c>
      <c r="C22" s="69" t="s">
        <v>189</v>
      </c>
      <c r="D22" s="69" t="s">
        <v>221</v>
      </c>
      <c r="E22" s="69" t="s">
        <v>196</v>
      </c>
      <c r="F22" s="69" t="s">
        <v>184</v>
      </c>
      <c r="G22" s="70">
        <v>117313.84</v>
      </c>
      <c r="H22" s="70"/>
      <c r="I22" s="70"/>
      <c r="J22" s="70"/>
      <c r="K22" s="70"/>
      <c r="L22" s="70">
        <f>G22+H22</f>
        <v>117313.84</v>
      </c>
    </row>
    <row r="23" spans="1:12" ht="12.75">
      <c r="A23" s="69" t="s">
        <v>169</v>
      </c>
      <c r="B23" s="69" t="s">
        <v>182</v>
      </c>
      <c r="C23" s="69" t="s">
        <v>189</v>
      </c>
      <c r="D23" s="69" t="s">
        <v>221</v>
      </c>
      <c r="E23" s="69" t="s">
        <v>196</v>
      </c>
      <c r="F23" s="69" t="s">
        <v>186</v>
      </c>
      <c r="G23" s="70">
        <v>39000</v>
      </c>
      <c r="H23" s="70"/>
      <c r="I23" s="70"/>
      <c r="J23" s="70"/>
      <c r="K23" s="70"/>
      <c r="L23" s="70">
        <f>G23+H23</f>
        <v>39000</v>
      </c>
    </row>
    <row r="24" spans="1:12" ht="12.75">
      <c r="A24" s="69" t="s">
        <v>169</v>
      </c>
      <c r="B24" s="69" t="s">
        <v>182</v>
      </c>
      <c r="C24" s="69" t="s">
        <v>189</v>
      </c>
      <c r="D24" s="69" t="s">
        <v>221</v>
      </c>
      <c r="E24" s="69" t="s">
        <v>197</v>
      </c>
      <c r="F24" s="69" t="s">
        <v>184</v>
      </c>
      <c r="G24" s="70">
        <v>9700</v>
      </c>
      <c r="H24" s="70"/>
      <c r="I24" s="70"/>
      <c r="J24" s="70"/>
      <c r="K24" s="70"/>
      <c r="L24" s="70">
        <f t="shared" si="1"/>
        <v>9700</v>
      </c>
    </row>
    <row r="25" spans="1:12" ht="12.75">
      <c r="A25" s="69" t="s">
        <v>169</v>
      </c>
      <c r="B25" s="69" t="s">
        <v>182</v>
      </c>
      <c r="C25" s="69" t="s">
        <v>189</v>
      </c>
      <c r="D25" s="69" t="s">
        <v>221</v>
      </c>
      <c r="E25" s="69" t="s">
        <v>198</v>
      </c>
      <c r="F25" s="69" t="s">
        <v>184</v>
      </c>
      <c r="G25" s="121">
        <v>108901.38</v>
      </c>
      <c r="H25" s="70"/>
      <c r="I25" s="70"/>
      <c r="J25" s="70"/>
      <c r="K25" s="70"/>
      <c r="L25" s="70">
        <f>G25+H25</f>
        <v>108901.38</v>
      </c>
    </row>
    <row r="26" spans="1:12" ht="12.75">
      <c r="A26" s="69" t="s">
        <v>169</v>
      </c>
      <c r="B26" s="69" t="s">
        <v>182</v>
      </c>
      <c r="C26" s="69" t="s">
        <v>189</v>
      </c>
      <c r="D26" s="69" t="s">
        <v>221</v>
      </c>
      <c r="E26" s="69" t="s">
        <v>199</v>
      </c>
      <c r="F26" s="69" t="s">
        <v>184</v>
      </c>
      <c r="G26" s="70">
        <v>183622</v>
      </c>
      <c r="H26" s="70">
        <v>-30000</v>
      </c>
      <c r="I26" s="70">
        <v>-30000</v>
      </c>
      <c r="J26" s="70"/>
      <c r="K26" s="70"/>
      <c r="L26" s="70">
        <f t="shared" si="1"/>
        <v>153622</v>
      </c>
    </row>
    <row r="27" spans="1:12" ht="12.75">
      <c r="A27" s="69" t="s">
        <v>169</v>
      </c>
      <c r="B27" s="69" t="s">
        <v>182</v>
      </c>
      <c r="C27" s="69" t="s">
        <v>189</v>
      </c>
      <c r="D27" s="69" t="s">
        <v>222</v>
      </c>
      <c r="E27" s="69" t="s">
        <v>199</v>
      </c>
      <c r="F27" s="69" t="s">
        <v>184</v>
      </c>
      <c r="G27" s="70">
        <v>24878</v>
      </c>
      <c r="H27" s="70"/>
      <c r="I27" s="70"/>
      <c r="J27" s="70"/>
      <c r="K27" s="70"/>
      <c r="L27" s="70">
        <f t="shared" si="1"/>
        <v>24878</v>
      </c>
    </row>
    <row r="28" spans="1:12" ht="12.75">
      <c r="A28" s="69" t="s">
        <v>169</v>
      </c>
      <c r="B28" s="69" t="s">
        <v>182</v>
      </c>
      <c r="C28" s="69" t="s">
        <v>189</v>
      </c>
      <c r="D28" s="69" t="s">
        <v>245</v>
      </c>
      <c r="E28" s="69" t="s">
        <v>199</v>
      </c>
      <c r="F28" s="69" t="s">
        <v>184</v>
      </c>
      <c r="G28" s="70"/>
      <c r="H28" s="70"/>
      <c r="I28" s="70"/>
      <c r="J28" s="70"/>
      <c r="K28" s="70"/>
      <c r="L28" s="70"/>
    </row>
    <row r="29" spans="1:12" ht="12.75">
      <c r="A29" s="69" t="s">
        <v>169</v>
      </c>
      <c r="B29" s="69" t="s">
        <v>182</v>
      </c>
      <c r="C29" s="69" t="s">
        <v>189</v>
      </c>
      <c r="D29" s="69" t="s">
        <v>223</v>
      </c>
      <c r="E29" s="69" t="s">
        <v>199</v>
      </c>
      <c r="F29" s="69" t="s">
        <v>184</v>
      </c>
      <c r="G29" s="70">
        <v>11500</v>
      </c>
      <c r="H29" s="70"/>
      <c r="I29" s="70"/>
      <c r="J29" s="70"/>
      <c r="K29" s="70"/>
      <c r="L29" s="70">
        <f t="shared" si="1"/>
        <v>11500</v>
      </c>
    </row>
    <row r="30" spans="1:12" ht="12.75">
      <c r="A30" s="69" t="s">
        <v>169</v>
      </c>
      <c r="B30" s="69" t="s">
        <v>182</v>
      </c>
      <c r="C30" s="69" t="s">
        <v>189</v>
      </c>
      <c r="D30" s="69" t="s">
        <v>221</v>
      </c>
      <c r="E30" s="69" t="s">
        <v>200</v>
      </c>
      <c r="F30" s="69" t="s">
        <v>184</v>
      </c>
      <c r="G30" s="70">
        <v>99800</v>
      </c>
      <c r="H30" s="70"/>
      <c r="I30" s="70"/>
      <c r="J30" s="70"/>
      <c r="K30" s="70"/>
      <c r="L30" s="70">
        <f t="shared" si="1"/>
        <v>99800</v>
      </c>
    </row>
    <row r="31" spans="1:12" ht="12.75">
      <c r="A31" s="69" t="s">
        <v>169</v>
      </c>
      <c r="B31" s="69" t="s">
        <v>182</v>
      </c>
      <c r="C31" s="69" t="s">
        <v>189</v>
      </c>
      <c r="D31" s="69" t="s">
        <v>221</v>
      </c>
      <c r="E31" s="69" t="s">
        <v>200</v>
      </c>
      <c r="F31" s="69" t="s">
        <v>186</v>
      </c>
      <c r="G31" s="70">
        <v>36993</v>
      </c>
      <c r="H31" s="70">
        <v>10000</v>
      </c>
      <c r="I31" s="70">
        <v>10000</v>
      </c>
      <c r="J31" s="70"/>
      <c r="K31" s="70"/>
      <c r="L31" s="70">
        <f>G31+H31</f>
        <v>46993</v>
      </c>
    </row>
    <row r="32" spans="1:12" ht="12.75">
      <c r="A32" s="69" t="s">
        <v>169</v>
      </c>
      <c r="B32" s="69" t="s">
        <v>182</v>
      </c>
      <c r="C32" s="69" t="s">
        <v>189</v>
      </c>
      <c r="D32" s="69" t="s">
        <v>221</v>
      </c>
      <c r="E32" s="69" t="s">
        <v>201</v>
      </c>
      <c r="F32" s="69" t="s">
        <v>186</v>
      </c>
      <c r="G32" s="70">
        <v>36007</v>
      </c>
      <c r="H32" s="70"/>
      <c r="I32" s="70"/>
      <c r="J32" s="70"/>
      <c r="K32" s="70"/>
      <c r="L32" s="70">
        <f>H32</f>
        <v>0</v>
      </c>
    </row>
    <row r="33" spans="1:12" ht="12.75">
      <c r="A33" s="69" t="s">
        <v>169</v>
      </c>
      <c r="B33" s="69" t="s">
        <v>182</v>
      </c>
      <c r="C33" s="69" t="s">
        <v>189</v>
      </c>
      <c r="D33" s="69" t="s">
        <v>221</v>
      </c>
      <c r="E33" s="69" t="s">
        <v>201</v>
      </c>
      <c r="F33" s="69" t="s">
        <v>186</v>
      </c>
      <c r="G33" s="70">
        <v>50000</v>
      </c>
      <c r="H33" s="70">
        <v>-10000</v>
      </c>
      <c r="I33" s="70">
        <v>-10000</v>
      </c>
      <c r="J33" s="70"/>
      <c r="K33" s="70"/>
      <c r="L33" s="70">
        <v>50000</v>
      </c>
    </row>
    <row r="34" spans="1:12" ht="12.75">
      <c r="A34" s="69" t="s">
        <v>169</v>
      </c>
      <c r="B34" s="69" t="s">
        <v>182</v>
      </c>
      <c r="C34" s="69" t="s">
        <v>189</v>
      </c>
      <c r="D34" s="69" t="s">
        <v>221</v>
      </c>
      <c r="E34" s="69" t="s">
        <v>201</v>
      </c>
      <c r="F34" s="69" t="s">
        <v>184</v>
      </c>
      <c r="G34" s="70">
        <v>296000</v>
      </c>
      <c r="H34" s="70">
        <v>30000</v>
      </c>
      <c r="I34" s="70">
        <v>30000</v>
      </c>
      <c r="J34" s="70"/>
      <c r="K34" s="70"/>
      <c r="L34" s="70">
        <f>G34+H34</f>
        <v>326000</v>
      </c>
    </row>
    <row r="35" spans="1:12" ht="12.75">
      <c r="A35" s="69"/>
      <c r="B35" s="69"/>
      <c r="C35" s="69"/>
      <c r="D35" s="69"/>
      <c r="E35" s="69"/>
      <c r="F35" s="69"/>
      <c r="G35" s="70"/>
      <c r="H35" s="70"/>
      <c r="I35" s="70"/>
      <c r="J35" s="70"/>
      <c r="K35" s="70"/>
      <c r="L35" s="70"/>
    </row>
    <row r="36" spans="1:12" ht="12.75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</row>
    <row r="37" spans="1:12" ht="12.75">
      <c r="A37" s="248" t="s">
        <v>202</v>
      </c>
      <c r="B37" s="248"/>
      <c r="C37" s="248"/>
      <c r="D37" s="248"/>
      <c r="E37" s="248"/>
      <c r="F37" s="246"/>
      <c r="G37" s="246"/>
      <c r="H37" s="72"/>
      <c r="I37" s="246" t="s">
        <v>161</v>
      </c>
      <c r="J37" s="246"/>
      <c r="K37" s="73"/>
      <c r="L37" s="73"/>
    </row>
    <row r="38" spans="1:12" ht="12.75">
      <c r="A38" s="72"/>
      <c r="B38" s="72"/>
      <c r="C38" s="72"/>
      <c r="D38" s="72"/>
      <c r="E38" s="72"/>
      <c r="F38" s="71"/>
      <c r="G38" s="71" t="s">
        <v>13</v>
      </c>
      <c r="H38" s="72"/>
      <c r="I38" s="244" t="s">
        <v>14</v>
      </c>
      <c r="J38" s="244"/>
      <c r="K38" s="72"/>
      <c r="L38" s="72"/>
    </row>
    <row r="39" spans="1:12" ht="12.75">
      <c r="A39" s="245" t="s">
        <v>203</v>
      </c>
      <c r="B39" s="245"/>
      <c r="C39" s="245"/>
      <c r="D39" s="245"/>
      <c r="E39" s="245"/>
      <c r="F39" s="246"/>
      <c r="G39" s="246"/>
      <c r="H39" s="72"/>
      <c r="I39" s="246" t="s">
        <v>159</v>
      </c>
      <c r="J39" s="246"/>
      <c r="K39" s="72"/>
      <c r="L39" s="72"/>
    </row>
    <row r="40" spans="1:12" ht="12.75">
      <c r="A40" s="72"/>
      <c r="B40" s="72"/>
      <c r="C40" s="72"/>
      <c r="D40" s="72"/>
      <c r="E40" s="72"/>
      <c r="F40" s="71"/>
      <c r="G40" s="71" t="s">
        <v>13</v>
      </c>
      <c r="H40" s="72"/>
      <c r="I40" s="244" t="s">
        <v>14</v>
      </c>
      <c r="J40" s="244"/>
      <c r="K40" s="72"/>
      <c r="L40" s="72"/>
    </row>
    <row r="41" spans="1:12" ht="12.75">
      <c r="A41" s="245" t="s">
        <v>204</v>
      </c>
      <c r="B41" s="245"/>
      <c r="C41" s="245"/>
      <c r="D41" s="245"/>
      <c r="E41" s="245"/>
      <c r="F41" s="246"/>
      <c r="G41" s="246"/>
      <c r="H41" s="72"/>
      <c r="I41" s="246"/>
      <c r="J41" s="246"/>
      <c r="K41" s="72"/>
      <c r="L41" s="72"/>
    </row>
    <row r="42" spans="1:12" ht="12.75">
      <c r="A42" s="72"/>
      <c r="B42" s="72"/>
      <c r="C42" s="72"/>
      <c r="D42" s="72"/>
      <c r="E42" s="72"/>
      <c r="F42" s="71"/>
      <c r="G42" s="71" t="s">
        <v>13</v>
      </c>
      <c r="H42" s="72"/>
      <c r="I42" s="244" t="s">
        <v>14</v>
      </c>
      <c r="J42" s="244"/>
      <c r="K42" s="72"/>
      <c r="L42" s="72"/>
    </row>
    <row r="43" spans="1:12" ht="12.75">
      <c r="A43" s="247" t="s">
        <v>251</v>
      </c>
      <c r="B43" s="247"/>
      <c r="C43" s="247"/>
      <c r="D43" s="247"/>
      <c r="E43" s="247"/>
      <c r="F43" s="72"/>
      <c r="G43" s="72"/>
      <c r="H43" s="72"/>
      <c r="I43" s="72"/>
      <c r="J43" s="72"/>
      <c r="K43" s="72"/>
      <c r="L43" s="72"/>
    </row>
  </sheetData>
  <sheetProtection/>
  <mergeCells count="32">
    <mergeCell ref="I40:J40"/>
    <mergeCell ref="A41:E41"/>
    <mergeCell ref="F41:G41"/>
    <mergeCell ref="I41:J41"/>
    <mergeCell ref="I42:J42"/>
    <mergeCell ref="A43:E43"/>
    <mergeCell ref="A13:F13"/>
    <mergeCell ref="A37:E37"/>
    <mergeCell ref="F37:G37"/>
    <mergeCell ref="I37:J37"/>
    <mergeCell ref="I38:J38"/>
    <mergeCell ref="A39:E39"/>
    <mergeCell ref="F39:G39"/>
    <mergeCell ref="I39:J39"/>
    <mergeCell ref="L6:L7"/>
    <mergeCell ref="A8:F8"/>
    <mergeCell ref="A9:F9"/>
    <mergeCell ref="B10:C10"/>
    <mergeCell ref="B11:C11"/>
    <mergeCell ref="B12:C12"/>
    <mergeCell ref="A6:D7"/>
    <mergeCell ref="E6:E7"/>
    <mergeCell ref="F6:F7"/>
    <mergeCell ref="G6:G7"/>
    <mergeCell ref="H6:H7"/>
    <mergeCell ref="I6:K6"/>
    <mergeCell ref="A1:I1"/>
    <mergeCell ref="A3:F3"/>
    <mergeCell ref="G3:J3"/>
    <mergeCell ref="A4:F4"/>
    <mergeCell ref="G4:J4"/>
    <mergeCell ref="A5:C5"/>
  </mergeCells>
  <printOptions/>
  <pageMargins left="0.7" right="0.7" top="0.75" bottom="0.75" header="0.3" footer="0.3"/>
  <pageSetup fitToHeight="1" fitToWidth="1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D76"/>
  <sheetViews>
    <sheetView view="pageBreakPreview" zoomScaleSheetLayoutView="100" zoomScalePageLayoutView="0" workbookViewId="0" topLeftCell="A43">
      <selection activeCell="BU7" sqref="BU7:DD7"/>
    </sheetView>
  </sheetViews>
  <sheetFormatPr defaultColWidth="0.875" defaultRowHeight="12.75"/>
  <cols>
    <col min="1" max="1" width="2.00390625" style="1" customWidth="1"/>
    <col min="2" max="71" width="0.875" style="1" customWidth="1"/>
    <col min="72" max="72" width="6.375" style="1" customWidth="1"/>
    <col min="73" max="16384" width="0.875" style="1" customWidth="1"/>
  </cols>
  <sheetData>
    <row r="1" ht="3" customHeight="1"/>
    <row r="2" spans="1:108" ht="15">
      <c r="A2" s="195" t="s">
        <v>102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  <c r="BM2" s="195"/>
      <c r="BN2" s="195"/>
      <c r="BO2" s="195"/>
      <c r="BP2" s="195"/>
      <c r="BQ2" s="195"/>
      <c r="BR2" s="195"/>
      <c r="BS2" s="195"/>
      <c r="BT2" s="195"/>
      <c r="BU2" s="195"/>
      <c r="BV2" s="195"/>
      <c r="BW2" s="195"/>
      <c r="BX2" s="195"/>
      <c r="BY2" s="195"/>
      <c r="BZ2" s="195"/>
      <c r="CA2" s="195"/>
      <c r="CB2" s="195"/>
      <c r="CC2" s="195"/>
      <c r="CD2" s="195"/>
      <c r="CE2" s="195"/>
      <c r="CF2" s="195"/>
      <c r="CG2" s="195"/>
      <c r="CH2" s="195"/>
      <c r="CI2" s="195"/>
      <c r="CJ2" s="195"/>
      <c r="CK2" s="195"/>
      <c r="CL2" s="195"/>
      <c r="CM2" s="195"/>
      <c r="CN2" s="195"/>
      <c r="CO2" s="195"/>
      <c r="CP2" s="195"/>
      <c r="CQ2" s="195"/>
      <c r="CR2" s="195"/>
      <c r="CS2" s="195"/>
      <c r="CT2" s="195"/>
      <c r="CU2" s="195"/>
      <c r="CV2" s="195"/>
      <c r="CW2" s="195"/>
      <c r="CX2" s="195"/>
      <c r="CY2" s="195"/>
      <c r="CZ2" s="195"/>
      <c r="DA2" s="195"/>
      <c r="DB2" s="195"/>
      <c r="DC2" s="195"/>
      <c r="DD2" s="195"/>
    </row>
    <row r="3" ht="6" customHeight="1"/>
    <row r="4" spans="1:108" ht="15">
      <c r="A4" s="196" t="s">
        <v>0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8"/>
      <c r="BU4" s="196" t="s">
        <v>6</v>
      </c>
      <c r="BV4" s="197"/>
      <c r="BW4" s="197"/>
      <c r="BX4" s="197"/>
      <c r="BY4" s="197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  <c r="DC4" s="197"/>
      <c r="DD4" s="198"/>
    </row>
    <row r="5" spans="1:108" s="3" customFormat="1" ht="15" customHeight="1">
      <c r="A5" s="31"/>
      <c r="B5" s="186" t="s">
        <v>103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6"/>
      <c r="BS5" s="186"/>
      <c r="BT5" s="187"/>
      <c r="BU5" s="174">
        <v>823662</v>
      </c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5"/>
      <c r="CJ5" s="175"/>
      <c r="CK5" s="175"/>
      <c r="CL5" s="175"/>
      <c r="CM5" s="175"/>
      <c r="CN5" s="175"/>
      <c r="CO5" s="175"/>
      <c r="CP5" s="175"/>
      <c r="CQ5" s="175"/>
      <c r="CR5" s="175"/>
      <c r="CS5" s="175"/>
      <c r="CT5" s="175"/>
      <c r="CU5" s="175"/>
      <c r="CV5" s="175"/>
      <c r="CW5" s="175"/>
      <c r="CX5" s="175"/>
      <c r="CY5" s="175"/>
      <c r="CZ5" s="175"/>
      <c r="DA5" s="175"/>
      <c r="DB5" s="175"/>
      <c r="DC5" s="175"/>
      <c r="DD5" s="176"/>
    </row>
    <row r="6" spans="1:108" ht="15">
      <c r="A6" s="11"/>
      <c r="B6" s="188" t="s">
        <v>1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8"/>
      <c r="BT6" s="189"/>
      <c r="BU6" s="177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9"/>
    </row>
    <row r="7" spans="1:108" ht="30" customHeight="1">
      <c r="A7" s="32"/>
      <c r="B7" s="167" t="s">
        <v>139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8"/>
      <c r="BU7" s="180">
        <v>823662</v>
      </c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2"/>
    </row>
    <row r="8" spans="1:108" ht="15">
      <c r="A8" s="11"/>
      <c r="B8" s="165" t="s">
        <v>7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6"/>
      <c r="BU8" s="177"/>
      <c r="BV8" s="178"/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/>
      <c r="CS8" s="178"/>
      <c r="CT8" s="178"/>
      <c r="CU8" s="178"/>
      <c r="CV8" s="178"/>
      <c r="CW8" s="178"/>
      <c r="CX8" s="178"/>
      <c r="CY8" s="178"/>
      <c r="CZ8" s="178"/>
      <c r="DA8" s="178"/>
      <c r="DB8" s="178"/>
      <c r="DC8" s="178"/>
      <c r="DD8" s="179"/>
    </row>
    <row r="9" spans="1:108" ht="45" customHeight="1">
      <c r="A9" s="32"/>
      <c r="B9" s="167" t="s">
        <v>140</v>
      </c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8"/>
      <c r="BU9" s="162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4"/>
    </row>
    <row r="10" spans="1:108" ht="45" customHeight="1">
      <c r="A10" s="32"/>
      <c r="B10" s="167" t="s">
        <v>141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8"/>
      <c r="BU10" s="162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4"/>
    </row>
    <row r="11" spans="1:108" ht="45" customHeight="1">
      <c r="A11" s="32"/>
      <c r="B11" s="167" t="s">
        <v>142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8"/>
      <c r="BU11" s="162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  <c r="DD11" s="164"/>
    </row>
    <row r="12" spans="1:108" ht="30" customHeight="1">
      <c r="A12" s="32"/>
      <c r="B12" s="167" t="s">
        <v>82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8"/>
      <c r="BU12" s="162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4"/>
    </row>
    <row r="13" spans="1:108" ht="30" customHeight="1">
      <c r="A13" s="32"/>
      <c r="B13" s="167" t="s">
        <v>143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8"/>
      <c r="BU13" s="162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4"/>
    </row>
    <row r="14" spans="1:108" ht="15">
      <c r="A14" s="33"/>
      <c r="B14" s="165" t="s">
        <v>7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6"/>
      <c r="BU14" s="162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4"/>
    </row>
    <row r="15" spans="1:108" ht="30" customHeight="1">
      <c r="A15" s="32"/>
      <c r="B15" s="167" t="s">
        <v>25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8"/>
      <c r="BU15" s="162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4"/>
    </row>
    <row r="16" spans="1:108" ht="15">
      <c r="A16" s="32"/>
      <c r="B16" s="167" t="s">
        <v>26</v>
      </c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8"/>
      <c r="BU16" s="162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4"/>
    </row>
    <row r="17" spans="1:108" s="3" customFormat="1" ht="15" customHeight="1">
      <c r="A17" s="31"/>
      <c r="B17" s="186" t="s">
        <v>104</v>
      </c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7"/>
      <c r="BU17" s="190">
        <f>BU19</f>
        <v>0</v>
      </c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2"/>
    </row>
    <row r="18" spans="1:108" ht="15">
      <c r="A18" s="11"/>
      <c r="B18" s="188" t="s">
        <v>1</v>
      </c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  <c r="BM18" s="188"/>
      <c r="BN18" s="188"/>
      <c r="BO18" s="188"/>
      <c r="BP18" s="188"/>
      <c r="BQ18" s="188"/>
      <c r="BR18" s="188"/>
      <c r="BS18" s="188"/>
      <c r="BT18" s="189"/>
      <c r="BU18" s="162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  <c r="DD18" s="164"/>
    </row>
    <row r="19" spans="1:108" ht="30" customHeight="1">
      <c r="A19" s="34"/>
      <c r="B19" s="193" t="s">
        <v>144</v>
      </c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4"/>
      <c r="BU19" s="177">
        <f>BU20</f>
        <v>0</v>
      </c>
      <c r="BV19" s="178"/>
      <c r="BW19" s="178"/>
      <c r="BX19" s="178"/>
      <c r="BY19" s="178"/>
      <c r="BZ19" s="178"/>
      <c r="CA19" s="178"/>
      <c r="CB19" s="178"/>
      <c r="CC19" s="178"/>
      <c r="CD19" s="178"/>
      <c r="CE19" s="178"/>
      <c r="CF19" s="178"/>
      <c r="CG19" s="178"/>
      <c r="CH19" s="178"/>
      <c r="CI19" s="178"/>
      <c r="CJ19" s="178"/>
      <c r="CK19" s="178"/>
      <c r="CL19" s="178"/>
      <c r="CM19" s="178"/>
      <c r="CN19" s="178"/>
      <c r="CO19" s="178"/>
      <c r="CP19" s="178"/>
      <c r="CQ19" s="178"/>
      <c r="CR19" s="178"/>
      <c r="CS19" s="178"/>
      <c r="CT19" s="178"/>
      <c r="CU19" s="178"/>
      <c r="CV19" s="178"/>
      <c r="CW19" s="178"/>
      <c r="CX19" s="178"/>
      <c r="CY19" s="178"/>
      <c r="CZ19" s="178"/>
      <c r="DA19" s="178"/>
      <c r="DB19" s="178"/>
      <c r="DC19" s="178"/>
      <c r="DD19" s="179"/>
    </row>
    <row r="20" spans="1:108" ht="30" customHeight="1">
      <c r="A20" s="32"/>
      <c r="B20" s="167" t="s">
        <v>145</v>
      </c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8"/>
      <c r="BU20" s="177">
        <f>BU22+BU24</f>
        <v>0</v>
      </c>
      <c r="BV20" s="178"/>
      <c r="BW20" s="178"/>
      <c r="BX20" s="178"/>
      <c r="BY20" s="178"/>
      <c r="BZ20" s="178"/>
      <c r="CA20" s="178"/>
      <c r="CB20" s="178"/>
      <c r="CC20" s="178"/>
      <c r="CD20" s="178"/>
      <c r="CE20" s="178"/>
      <c r="CF20" s="178"/>
      <c r="CG20" s="178"/>
      <c r="CH20" s="178"/>
      <c r="CI20" s="178"/>
      <c r="CJ20" s="178"/>
      <c r="CK20" s="178"/>
      <c r="CL20" s="178"/>
      <c r="CM20" s="178"/>
      <c r="CN20" s="178"/>
      <c r="CO20" s="178"/>
      <c r="CP20" s="178"/>
      <c r="CQ20" s="178"/>
      <c r="CR20" s="178"/>
      <c r="CS20" s="178"/>
      <c r="CT20" s="178"/>
      <c r="CU20" s="178"/>
      <c r="CV20" s="178"/>
      <c r="CW20" s="178"/>
      <c r="CX20" s="178"/>
      <c r="CY20" s="178"/>
      <c r="CZ20" s="178"/>
      <c r="DA20" s="178"/>
      <c r="DB20" s="178"/>
      <c r="DC20" s="178"/>
      <c r="DD20" s="179"/>
    </row>
    <row r="21" spans="1:108" ht="15" customHeight="1">
      <c r="A21" s="35"/>
      <c r="B21" s="165" t="s">
        <v>7</v>
      </c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  <c r="BM21" s="165"/>
      <c r="BN21" s="165"/>
      <c r="BO21" s="165"/>
      <c r="BP21" s="165"/>
      <c r="BQ21" s="165"/>
      <c r="BR21" s="165"/>
      <c r="BS21" s="165"/>
      <c r="BT21" s="166"/>
      <c r="BU21" s="177"/>
      <c r="BV21" s="178"/>
      <c r="BW21" s="178"/>
      <c r="BX21" s="178"/>
      <c r="BY21" s="178"/>
      <c r="BZ21" s="178"/>
      <c r="CA21" s="178"/>
      <c r="CB21" s="178"/>
      <c r="CC21" s="178"/>
      <c r="CD21" s="178"/>
      <c r="CE21" s="178"/>
      <c r="CF21" s="178"/>
      <c r="CG21" s="178"/>
      <c r="CH21" s="178"/>
      <c r="CI21" s="178"/>
      <c r="CJ21" s="178"/>
      <c r="CK21" s="178"/>
      <c r="CL21" s="178"/>
      <c r="CM21" s="178"/>
      <c r="CN21" s="178"/>
      <c r="CO21" s="178"/>
      <c r="CP21" s="178"/>
      <c r="CQ21" s="178"/>
      <c r="CR21" s="178"/>
      <c r="CS21" s="178"/>
      <c r="CT21" s="178"/>
      <c r="CU21" s="178"/>
      <c r="CV21" s="178"/>
      <c r="CW21" s="178"/>
      <c r="CX21" s="178"/>
      <c r="CY21" s="178"/>
      <c r="CZ21" s="178"/>
      <c r="DA21" s="178"/>
      <c r="DB21" s="178"/>
      <c r="DC21" s="178"/>
      <c r="DD21" s="179"/>
    </row>
    <row r="22" spans="1:108" ht="15" customHeight="1">
      <c r="A22" s="32"/>
      <c r="B22" s="167" t="s">
        <v>8</v>
      </c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8"/>
      <c r="BU22" s="162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63"/>
      <c r="CN22" s="163"/>
      <c r="CO22" s="163"/>
      <c r="CP22" s="163"/>
      <c r="CQ22" s="163"/>
      <c r="CR22" s="163"/>
      <c r="CS22" s="163"/>
      <c r="CT22" s="163"/>
      <c r="CU22" s="163"/>
      <c r="CV22" s="163"/>
      <c r="CW22" s="163"/>
      <c r="CX22" s="163"/>
      <c r="CY22" s="163"/>
      <c r="CZ22" s="163"/>
      <c r="DA22" s="163"/>
      <c r="DB22" s="163"/>
      <c r="DC22" s="163"/>
      <c r="DD22" s="164"/>
    </row>
    <row r="23" spans="1:108" ht="15" customHeight="1">
      <c r="A23" s="32"/>
      <c r="B23" s="167" t="s">
        <v>9</v>
      </c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8"/>
      <c r="BU23" s="162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  <c r="CS23" s="163"/>
      <c r="CT23" s="163"/>
      <c r="CU23" s="163"/>
      <c r="CV23" s="163"/>
      <c r="CW23" s="163"/>
      <c r="CX23" s="163"/>
      <c r="CY23" s="163"/>
      <c r="CZ23" s="163"/>
      <c r="DA23" s="163"/>
      <c r="DB23" s="163"/>
      <c r="DC23" s="163"/>
      <c r="DD23" s="164"/>
    </row>
    <row r="24" spans="1:108" ht="15" customHeight="1">
      <c r="A24" s="32"/>
      <c r="B24" s="167" t="s">
        <v>89</v>
      </c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8"/>
      <c r="BU24" s="162"/>
      <c r="BV24" s="163"/>
      <c r="BW24" s="163"/>
      <c r="BX24" s="163"/>
      <c r="BY24" s="163"/>
      <c r="BZ24" s="163"/>
      <c r="CA24" s="163"/>
      <c r="CB24" s="163"/>
      <c r="CC24" s="163"/>
      <c r="CD24" s="163"/>
      <c r="CE24" s="163"/>
      <c r="CF24" s="163"/>
      <c r="CG24" s="163"/>
      <c r="CH24" s="163"/>
      <c r="CI24" s="163"/>
      <c r="CJ24" s="163"/>
      <c r="CK24" s="163"/>
      <c r="CL24" s="163"/>
      <c r="CM24" s="163"/>
      <c r="CN24" s="163"/>
      <c r="CO24" s="163"/>
      <c r="CP24" s="163"/>
      <c r="CQ24" s="163"/>
      <c r="CR24" s="163"/>
      <c r="CS24" s="163"/>
      <c r="CT24" s="163"/>
      <c r="CU24" s="163"/>
      <c r="CV24" s="163"/>
      <c r="CW24" s="163"/>
      <c r="CX24" s="163"/>
      <c r="CY24" s="163"/>
      <c r="CZ24" s="163"/>
      <c r="DA24" s="163"/>
      <c r="DB24" s="163"/>
      <c r="DC24" s="163"/>
      <c r="DD24" s="164"/>
    </row>
    <row r="25" spans="1:108" ht="15" customHeight="1">
      <c r="A25" s="32"/>
      <c r="B25" s="167" t="s">
        <v>10</v>
      </c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8"/>
      <c r="BU25" s="162"/>
      <c r="BV25" s="163"/>
      <c r="BW25" s="163"/>
      <c r="BX25" s="163"/>
      <c r="BY25" s="163"/>
      <c r="BZ25" s="163"/>
      <c r="CA25" s="163"/>
      <c r="CB25" s="163"/>
      <c r="CC25" s="163"/>
      <c r="CD25" s="163"/>
      <c r="CE25" s="163"/>
      <c r="CF25" s="163"/>
      <c r="CG25" s="163"/>
      <c r="CH25" s="163"/>
      <c r="CI25" s="163"/>
      <c r="CJ25" s="163"/>
      <c r="CK25" s="163"/>
      <c r="CL25" s="163"/>
      <c r="CM25" s="163"/>
      <c r="CN25" s="163"/>
      <c r="CO25" s="163"/>
      <c r="CP25" s="163"/>
      <c r="CQ25" s="163"/>
      <c r="CR25" s="163"/>
      <c r="CS25" s="163"/>
      <c r="CT25" s="163"/>
      <c r="CU25" s="163"/>
      <c r="CV25" s="163"/>
      <c r="CW25" s="163"/>
      <c r="CX25" s="163"/>
      <c r="CY25" s="163"/>
      <c r="CZ25" s="163"/>
      <c r="DA25" s="163"/>
      <c r="DB25" s="163"/>
      <c r="DC25" s="163"/>
      <c r="DD25" s="164"/>
    </row>
    <row r="26" spans="1:108" ht="15" customHeight="1">
      <c r="A26" s="32"/>
      <c r="B26" s="167" t="s">
        <v>11</v>
      </c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8"/>
      <c r="BU26" s="162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163"/>
      <c r="CI26" s="163"/>
      <c r="CJ26" s="163"/>
      <c r="CK26" s="163"/>
      <c r="CL26" s="163"/>
      <c r="CM26" s="163"/>
      <c r="CN26" s="163"/>
      <c r="CO26" s="163"/>
      <c r="CP26" s="163"/>
      <c r="CQ26" s="163"/>
      <c r="CR26" s="163"/>
      <c r="CS26" s="163"/>
      <c r="CT26" s="163"/>
      <c r="CU26" s="163"/>
      <c r="CV26" s="163"/>
      <c r="CW26" s="163"/>
      <c r="CX26" s="163"/>
      <c r="CY26" s="163"/>
      <c r="CZ26" s="163"/>
      <c r="DA26" s="163"/>
      <c r="DB26" s="163"/>
      <c r="DC26" s="163"/>
      <c r="DD26" s="164"/>
    </row>
    <row r="27" spans="1:108" ht="15" customHeight="1">
      <c r="A27" s="32"/>
      <c r="B27" s="167" t="s">
        <v>12</v>
      </c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8"/>
      <c r="BU27" s="162"/>
      <c r="BV27" s="163"/>
      <c r="BW27" s="163"/>
      <c r="BX27" s="163"/>
      <c r="BY27" s="163"/>
      <c r="BZ27" s="163"/>
      <c r="CA27" s="163"/>
      <c r="CB27" s="163"/>
      <c r="CC27" s="163"/>
      <c r="CD27" s="163"/>
      <c r="CE27" s="163"/>
      <c r="CF27" s="163"/>
      <c r="CG27" s="163"/>
      <c r="CH27" s="163"/>
      <c r="CI27" s="163"/>
      <c r="CJ27" s="163"/>
      <c r="CK27" s="163"/>
      <c r="CL27" s="163"/>
      <c r="CM27" s="163"/>
      <c r="CN27" s="163"/>
      <c r="CO27" s="163"/>
      <c r="CP27" s="163"/>
      <c r="CQ27" s="163"/>
      <c r="CR27" s="163"/>
      <c r="CS27" s="163"/>
      <c r="CT27" s="163"/>
      <c r="CU27" s="163"/>
      <c r="CV27" s="163"/>
      <c r="CW27" s="163"/>
      <c r="CX27" s="163"/>
      <c r="CY27" s="163"/>
      <c r="CZ27" s="163"/>
      <c r="DA27" s="163"/>
      <c r="DB27" s="163"/>
      <c r="DC27" s="163"/>
      <c r="DD27" s="164"/>
    </row>
    <row r="28" spans="1:108" ht="30" customHeight="1">
      <c r="A28" s="32"/>
      <c r="B28" s="167" t="s">
        <v>55</v>
      </c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8"/>
      <c r="BU28" s="162"/>
      <c r="BV28" s="163"/>
      <c r="BW28" s="163"/>
      <c r="BX28" s="163"/>
      <c r="BY28" s="163"/>
      <c r="BZ28" s="163"/>
      <c r="CA28" s="163"/>
      <c r="CB28" s="163"/>
      <c r="CC28" s="163"/>
      <c r="CD28" s="163"/>
      <c r="CE28" s="163"/>
      <c r="CF28" s="163"/>
      <c r="CG28" s="163"/>
      <c r="CH28" s="163"/>
      <c r="CI28" s="163"/>
      <c r="CJ28" s="163"/>
      <c r="CK28" s="163"/>
      <c r="CL28" s="163"/>
      <c r="CM28" s="163"/>
      <c r="CN28" s="163"/>
      <c r="CO28" s="163"/>
      <c r="CP28" s="163"/>
      <c r="CQ28" s="163"/>
      <c r="CR28" s="163"/>
      <c r="CS28" s="163"/>
      <c r="CT28" s="163"/>
      <c r="CU28" s="163"/>
      <c r="CV28" s="163"/>
      <c r="CW28" s="163"/>
      <c r="CX28" s="163"/>
      <c r="CY28" s="163"/>
      <c r="CZ28" s="163"/>
      <c r="DA28" s="163"/>
      <c r="DB28" s="163"/>
      <c r="DC28" s="163"/>
      <c r="DD28" s="164"/>
    </row>
    <row r="29" spans="1:108" ht="30" customHeight="1">
      <c r="A29" s="32"/>
      <c r="B29" s="167" t="s">
        <v>84</v>
      </c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8"/>
      <c r="BU29" s="162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3"/>
      <c r="CL29" s="163"/>
      <c r="CM29" s="163"/>
      <c r="CN29" s="163"/>
      <c r="CO29" s="163"/>
      <c r="CP29" s="163"/>
      <c r="CQ29" s="163"/>
      <c r="CR29" s="163"/>
      <c r="CS29" s="163"/>
      <c r="CT29" s="163"/>
      <c r="CU29" s="163"/>
      <c r="CV29" s="163"/>
      <c r="CW29" s="163"/>
      <c r="CX29" s="163"/>
      <c r="CY29" s="163"/>
      <c r="CZ29" s="163"/>
      <c r="DA29" s="163"/>
      <c r="DB29" s="163"/>
      <c r="DC29" s="163"/>
      <c r="DD29" s="164"/>
    </row>
    <row r="30" spans="1:108" ht="15" customHeight="1">
      <c r="A30" s="32"/>
      <c r="B30" s="167" t="s">
        <v>56</v>
      </c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8"/>
      <c r="BU30" s="162"/>
      <c r="BV30" s="163"/>
      <c r="BW30" s="163"/>
      <c r="BX30" s="163"/>
      <c r="BY30" s="163"/>
      <c r="BZ30" s="163"/>
      <c r="CA30" s="163"/>
      <c r="CB30" s="163"/>
      <c r="CC30" s="163"/>
      <c r="CD30" s="163"/>
      <c r="CE30" s="163"/>
      <c r="CF30" s="163"/>
      <c r="CG30" s="163"/>
      <c r="CH30" s="163"/>
      <c r="CI30" s="163"/>
      <c r="CJ30" s="163"/>
      <c r="CK30" s="163"/>
      <c r="CL30" s="163"/>
      <c r="CM30" s="163"/>
      <c r="CN30" s="163"/>
      <c r="CO30" s="163"/>
      <c r="CP30" s="163"/>
      <c r="CQ30" s="163"/>
      <c r="CR30" s="163"/>
      <c r="CS30" s="163"/>
      <c r="CT30" s="163"/>
      <c r="CU30" s="163"/>
      <c r="CV30" s="163"/>
      <c r="CW30" s="163"/>
      <c r="CX30" s="163"/>
      <c r="CY30" s="163"/>
      <c r="CZ30" s="163"/>
      <c r="DA30" s="163"/>
      <c r="DB30" s="163"/>
      <c r="DC30" s="163"/>
      <c r="DD30" s="164"/>
    </row>
    <row r="31" spans="1:108" ht="15" customHeight="1">
      <c r="A31" s="32"/>
      <c r="B31" s="167" t="s">
        <v>57</v>
      </c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8"/>
      <c r="BU31" s="162"/>
      <c r="BV31" s="163"/>
      <c r="BW31" s="163"/>
      <c r="BX31" s="163"/>
      <c r="BY31" s="163"/>
      <c r="BZ31" s="163"/>
      <c r="CA31" s="163"/>
      <c r="CB31" s="163"/>
      <c r="CC31" s="163"/>
      <c r="CD31" s="163"/>
      <c r="CE31" s="163"/>
      <c r="CF31" s="163"/>
      <c r="CG31" s="163"/>
      <c r="CH31" s="163"/>
      <c r="CI31" s="163"/>
      <c r="CJ31" s="163"/>
      <c r="CK31" s="163"/>
      <c r="CL31" s="163"/>
      <c r="CM31" s="163"/>
      <c r="CN31" s="163"/>
      <c r="CO31" s="163"/>
      <c r="CP31" s="163"/>
      <c r="CQ31" s="163"/>
      <c r="CR31" s="163"/>
      <c r="CS31" s="163"/>
      <c r="CT31" s="163"/>
      <c r="CU31" s="163"/>
      <c r="CV31" s="163"/>
      <c r="CW31" s="163"/>
      <c r="CX31" s="163"/>
      <c r="CY31" s="163"/>
      <c r="CZ31" s="163"/>
      <c r="DA31" s="163"/>
      <c r="DB31" s="163"/>
      <c r="DC31" s="163"/>
      <c r="DD31" s="164"/>
    </row>
    <row r="32" spans="1:108" ht="45" customHeight="1">
      <c r="A32" s="32"/>
      <c r="B32" s="167" t="s">
        <v>105</v>
      </c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8"/>
      <c r="BU32" s="162"/>
      <c r="BV32" s="163"/>
      <c r="BW32" s="163"/>
      <c r="BX32" s="163"/>
      <c r="BY32" s="163"/>
      <c r="BZ32" s="163"/>
      <c r="CA32" s="163"/>
      <c r="CB32" s="163"/>
      <c r="CC32" s="163"/>
      <c r="CD32" s="163"/>
      <c r="CE32" s="163"/>
      <c r="CF32" s="163"/>
      <c r="CG32" s="163"/>
      <c r="CH32" s="163"/>
      <c r="CI32" s="163"/>
      <c r="CJ32" s="163"/>
      <c r="CK32" s="163"/>
      <c r="CL32" s="163"/>
      <c r="CM32" s="163"/>
      <c r="CN32" s="163"/>
      <c r="CO32" s="163"/>
      <c r="CP32" s="163"/>
      <c r="CQ32" s="163"/>
      <c r="CR32" s="163"/>
      <c r="CS32" s="163"/>
      <c r="CT32" s="163"/>
      <c r="CU32" s="163"/>
      <c r="CV32" s="163"/>
      <c r="CW32" s="163"/>
      <c r="CX32" s="163"/>
      <c r="CY32" s="163"/>
      <c r="CZ32" s="163"/>
      <c r="DA32" s="163"/>
      <c r="DB32" s="163"/>
      <c r="DC32" s="163"/>
      <c r="DD32" s="164"/>
    </row>
    <row r="33" spans="1:108" ht="13.5" customHeight="1">
      <c r="A33" s="35"/>
      <c r="B33" s="165" t="s">
        <v>7</v>
      </c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65"/>
      <c r="BG33" s="165"/>
      <c r="BH33" s="165"/>
      <c r="BI33" s="165"/>
      <c r="BJ33" s="165"/>
      <c r="BK33" s="165"/>
      <c r="BL33" s="165"/>
      <c r="BM33" s="165"/>
      <c r="BN33" s="165"/>
      <c r="BO33" s="165"/>
      <c r="BP33" s="165"/>
      <c r="BQ33" s="165"/>
      <c r="BR33" s="165"/>
      <c r="BS33" s="165"/>
      <c r="BT33" s="166"/>
      <c r="BU33" s="162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  <c r="CI33" s="163"/>
      <c r="CJ33" s="163"/>
      <c r="CK33" s="163"/>
      <c r="CL33" s="163"/>
      <c r="CM33" s="163"/>
      <c r="CN33" s="163"/>
      <c r="CO33" s="163"/>
      <c r="CP33" s="163"/>
      <c r="CQ33" s="163"/>
      <c r="CR33" s="163"/>
      <c r="CS33" s="163"/>
      <c r="CT33" s="163"/>
      <c r="CU33" s="163"/>
      <c r="CV33" s="163"/>
      <c r="CW33" s="163"/>
      <c r="CX33" s="163"/>
      <c r="CY33" s="163"/>
      <c r="CZ33" s="163"/>
      <c r="DA33" s="163"/>
      <c r="DB33" s="163"/>
      <c r="DC33" s="163"/>
      <c r="DD33" s="164"/>
    </row>
    <row r="34" spans="1:108" ht="15" customHeight="1">
      <c r="A34" s="32"/>
      <c r="B34" s="167" t="s">
        <v>58</v>
      </c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8"/>
      <c r="BU34" s="162"/>
      <c r="BV34" s="163"/>
      <c r="BW34" s="163"/>
      <c r="BX34" s="163"/>
      <c r="BY34" s="163"/>
      <c r="BZ34" s="163"/>
      <c r="CA34" s="163"/>
      <c r="CB34" s="163"/>
      <c r="CC34" s="163"/>
      <c r="CD34" s="163"/>
      <c r="CE34" s="163"/>
      <c r="CF34" s="163"/>
      <c r="CG34" s="163"/>
      <c r="CH34" s="163"/>
      <c r="CI34" s="163"/>
      <c r="CJ34" s="163"/>
      <c r="CK34" s="163"/>
      <c r="CL34" s="163"/>
      <c r="CM34" s="163"/>
      <c r="CN34" s="163"/>
      <c r="CO34" s="163"/>
      <c r="CP34" s="163"/>
      <c r="CQ34" s="163"/>
      <c r="CR34" s="163"/>
      <c r="CS34" s="163"/>
      <c r="CT34" s="163"/>
      <c r="CU34" s="163"/>
      <c r="CV34" s="163"/>
      <c r="CW34" s="163"/>
      <c r="CX34" s="163"/>
      <c r="CY34" s="163"/>
      <c r="CZ34" s="163"/>
      <c r="DA34" s="163"/>
      <c r="DB34" s="163"/>
      <c r="DC34" s="163"/>
      <c r="DD34" s="164"/>
    </row>
    <row r="35" spans="1:108" ht="15" customHeight="1">
      <c r="A35" s="32"/>
      <c r="B35" s="167" t="s">
        <v>59</v>
      </c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8"/>
      <c r="BU35" s="162"/>
      <c r="BV35" s="163"/>
      <c r="BW35" s="163"/>
      <c r="BX35" s="163"/>
      <c r="BY35" s="163"/>
      <c r="BZ35" s="163"/>
      <c r="CA35" s="163"/>
      <c r="CB35" s="163"/>
      <c r="CC35" s="163"/>
      <c r="CD35" s="163"/>
      <c r="CE35" s="163"/>
      <c r="CF35" s="163"/>
      <c r="CG35" s="163"/>
      <c r="CH35" s="163"/>
      <c r="CI35" s="163"/>
      <c r="CJ35" s="163"/>
      <c r="CK35" s="163"/>
      <c r="CL35" s="163"/>
      <c r="CM35" s="163"/>
      <c r="CN35" s="163"/>
      <c r="CO35" s="163"/>
      <c r="CP35" s="163"/>
      <c r="CQ35" s="163"/>
      <c r="CR35" s="163"/>
      <c r="CS35" s="163"/>
      <c r="CT35" s="163"/>
      <c r="CU35" s="163"/>
      <c r="CV35" s="163"/>
      <c r="CW35" s="163"/>
      <c r="CX35" s="163"/>
      <c r="CY35" s="163"/>
      <c r="CZ35" s="163"/>
      <c r="DA35" s="163"/>
      <c r="DB35" s="163"/>
      <c r="DC35" s="163"/>
      <c r="DD35" s="164"/>
    </row>
    <row r="36" spans="1:108" ht="15" customHeight="1">
      <c r="A36" s="32"/>
      <c r="B36" s="167" t="s">
        <v>54</v>
      </c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8"/>
      <c r="BU36" s="162"/>
      <c r="BV36" s="163"/>
      <c r="BW36" s="163"/>
      <c r="BX36" s="163"/>
      <c r="BY36" s="163"/>
      <c r="BZ36" s="163"/>
      <c r="CA36" s="163"/>
      <c r="CB36" s="163"/>
      <c r="CC36" s="163"/>
      <c r="CD36" s="163"/>
      <c r="CE36" s="163"/>
      <c r="CF36" s="163"/>
      <c r="CG36" s="163"/>
      <c r="CH36" s="163"/>
      <c r="CI36" s="163"/>
      <c r="CJ36" s="163"/>
      <c r="CK36" s="163"/>
      <c r="CL36" s="163"/>
      <c r="CM36" s="163"/>
      <c r="CN36" s="163"/>
      <c r="CO36" s="163"/>
      <c r="CP36" s="163"/>
      <c r="CQ36" s="163"/>
      <c r="CR36" s="163"/>
      <c r="CS36" s="163"/>
      <c r="CT36" s="163"/>
      <c r="CU36" s="163"/>
      <c r="CV36" s="163"/>
      <c r="CW36" s="163"/>
      <c r="CX36" s="163"/>
      <c r="CY36" s="163"/>
      <c r="CZ36" s="163"/>
      <c r="DA36" s="163"/>
      <c r="DB36" s="163"/>
      <c r="DC36" s="163"/>
      <c r="DD36" s="164"/>
    </row>
    <row r="37" spans="1:108" ht="15" customHeight="1">
      <c r="A37" s="32"/>
      <c r="B37" s="167" t="s">
        <v>60</v>
      </c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8"/>
      <c r="BU37" s="162"/>
      <c r="BV37" s="163"/>
      <c r="BW37" s="163"/>
      <c r="BX37" s="163"/>
      <c r="BY37" s="163"/>
      <c r="BZ37" s="163"/>
      <c r="CA37" s="163"/>
      <c r="CB37" s="163"/>
      <c r="CC37" s="163"/>
      <c r="CD37" s="163"/>
      <c r="CE37" s="163"/>
      <c r="CF37" s="163"/>
      <c r="CG37" s="163"/>
      <c r="CH37" s="163"/>
      <c r="CI37" s="163"/>
      <c r="CJ37" s="163"/>
      <c r="CK37" s="163"/>
      <c r="CL37" s="163"/>
      <c r="CM37" s="163"/>
      <c r="CN37" s="163"/>
      <c r="CO37" s="163"/>
      <c r="CP37" s="163"/>
      <c r="CQ37" s="163"/>
      <c r="CR37" s="163"/>
      <c r="CS37" s="163"/>
      <c r="CT37" s="163"/>
      <c r="CU37" s="163"/>
      <c r="CV37" s="163"/>
      <c r="CW37" s="163"/>
      <c r="CX37" s="163"/>
      <c r="CY37" s="163"/>
      <c r="CZ37" s="163"/>
      <c r="DA37" s="163"/>
      <c r="DB37" s="163"/>
      <c r="DC37" s="163"/>
      <c r="DD37" s="164"/>
    </row>
    <row r="38" spans="1:108" ht="15" customHeight="1">
      <c r="A38" s="32"/>
      <c r="B38" s="167" t="s">
        <v>61</v>
      </c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8"/>
      <c r="BU38" s="162"/>
      <c r="BV38" s="163"/>
      <c r="BW38" s="163"/>
      <c r="BX38" s="163"/>
      <c r="BY38" s="163"/>
      <c r="BZ38" s="163"/>
      <c r="CA38" s="163"/>
      <c r="CB38" s="163"/>
      <c r="CC38" s="163"/>
      <c r="CD38" s="163"/>
      <c r="CE38" s="163"/>
      <c r="CF38" s="163"/>
      <c r="CG38" s="163"/>
      <c r="CH38" s="163"/>
      <c r="CI38" s="163"/>
      <c r="CJ38" s="163"/>
      <c r="CK38" s="163"/>
      <c r="CL38" s="163"/>
      <c r="CM38" s="163"/>
      <c r="CN38" s="163"/>
      <c r="CO38" s="163"/>
      <c r="CP38" s="163"/>
      <c r="CQ38" s="163"/>
      <c r="CR38" s="163"/>
      <c r="CS38" s="163"/>
      <c r="CT38" s="163"/>
      <c r="CU38" s="163"/>
      <c r="CV38" s="163"/>
      <c r="CW38" s="163"/>
      <c r="CX38" s="163"/>
      <c r="CY38" s="163"/>
      <c r="CZ38" s="163"/>
      <c r="DA38" s="163"/>
      <c r="DB38" s="163"/>
      <c r="DC38" s="163"/>
      <c r="DD38" s="164"/>
    </row>
    <row r="39" spans="1:108" ht="15" customHeight="1">
      <c r="A39" s="32"/>
      <c r="B39" s="167" t="s">
        <v>62</v>
      </c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8"/>
      <c r="BU39" s="162"/>
      <c r="BV39" s="163"/>
      <c r="BW39" s="163"/>
      <c r="BX39" s="163"/>
      <c r="BY39" s="163"/>
      <c r="BZ39" s="163"/>
      <c r="CA39" s="163"/>
      <c r="CB39" s="163"/>
      <c r="CC39" s="163"/>
      <c r="CD39" s="163"/>
      <c r="CE39" s="163"/>
      <c r="CF39" s="163"/>
      <c r="CG39" s="163"/>
      <c r="CH39" s="163"/>
      <c r="CI39" s="163"/>
      <c r="CJ39" s="163"/>
      <c r="CK39" s="163"/>
      <c r="CL39" s="163"/>
      <c r="CM39" s="163"/>
      <c r="CN39" s="163"/>
      <c r="CO39" s="163"/>
      <c r="CP39" s="163"/>
      <c r="CQ39" s="163"/>
      <c r="CR39" s="163"/>
      <c r="CS39" s="163"/>
      <c r="CT39" s="163"/>
      <c r="CU39" s="163"/>
      <c r="CV39" s="163"/>
      <c r="CW39" s="163"/>
      <c r="CX39" s="163"/>
      <c r="CY39" s="163"/>
      <c r="CZ39" s="163"/>
      <c r="DA39" s="163"/>
      <c r="DB39" s="163"/>
      <c r="DC39" s="163"/>
      <c r="DD39" s="164"/>
    </row>
    <row r="40" spans="1:108" ht="30" customHeight="1">
      <c r="A40" s="32"/>
      <c r="B40" s="167" t="s">
        <v>63</v>
      </c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8"/>
      <c r="BU40" s="162"/>
      <c r="BV40" s="163"/>
      <c r="BW40" s="163"/>
      <c r="BX40" s="163"/>
      <c r="BY40" s="163"/>
      <c r="BZ40" s="163"/>
      <c r="CA40" s="163"/>
      <c r="CB40" s="163"/>
      <c r="CC40" s="163"/>
      <c r="CD40" s="163"/>
      <c r="CE40" s="163"/>
      <c r="CF40" s="163"/>
      <c r="CG40" s="163"/>
      <c r="CH40" s="163"/>
      <c r="CI40" s="163"/>
      <c r="CJ40" s="163"/>
      <c r="CK40" s="163"/>
      <c r="CL40" s="163"/>
      <c r="CM40" s="163"/>
      <c r="CN40" s="163"/>
      <c r="CO40" s="163"/>
      <c r="CP40" s="163"/>
      <c r="CQ40" s="163"/>
      <c r="CR40" s="163"/>
      <c r="CS40" s="163"/>
      <c r="CT40" s="163"/>
      <c r="CU40" s="163"/>
      <c r="CV40" s="163"/>
      <c r="CW40" s="163"/>
      <c r="CX40" s="163"/>
      <c r="CY40" s="163"/>
      <c r="CZ40" s="163"/>
      <c r="DA40" s="163"/>
      <c r="DB40" s="163"/>
      <c r="DC40" s="163"/>
      <c r="DD40" s="164"/>
    </row>
    <row r="41" spans="1:108" ht="30" customHeight="1">
      <c r="A41" s="32"/>
      <c r="B41" s="167" t="s">
        <v>83</v>
      </c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8"/>
      <c r="BU41" s="162"/>
      <c r="BV41" s="163"/>
      <c r="BW41" s="163"/>
      <c r="BX41" s="163"/>
      <c r="BY41" s="163"/>
      <c r="BZ41" s="163"/>
      <c r="CA41" s="163"/>
      <c r="CB41" s="163"/>
      <c r="CC41" s="163"/>
      <c r="CD41" s="163"/>
      <c r="CE41" s="163"/>
      <c r="CF41" s="163"/>
      <c r="CG41" s="163"/>
      <c r="CH41" s="163"/>
      <c r="CI41" s="163"/>
      <c r="CJ41" s="163"/>
      <c r="CK41" s="163"/>
      <c r="CL41" s="163"/>
      <c r="CM41" s="163"/>
      <c r="CN41" s="163"/>
      <c r="CO41" s="163"/>
      <c r="CP41" s="163"/>
      <c r="CQ41" s="163"/>
      <c r="CR41" s="163"/>
      <c r="CS41" s="163"/>
      <c r="CT41" s="163"/>
      <c r="CU41" s="163"/>
      <c r="CV41" s="163"/>
      <c r="CW41" s="163"/>
      <c r="CX41" s="163"/>
      <c r="CY41" s="163"/>
      <c r="CZ41" s="163"/>
      <c r="DA41" s="163"/>
      <c r="DB41" s="163"/>
      <c r="DC41" s="163"/>
      <c r="DD41" s="164"/>
    </row>
    <row r="42" spans="1:108" ht="15" customHeight="1">
      <c r="A42" s="32"/>
      <c r="B42" s="167" t="s">
        <v>64</v>
      </c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8"/>
      <c r="BU42" s="162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  <c r="CG42" s="163"/>
      <c r="CH42" s="163"/>
      <c r="CI42" s="163"/>
      <c r="CJ42" s="163"/>
      <c r="CK42" s="163"/>
      <c r="CL42" s="163"/>
      <c r="CM42" s="163"/>
      <c r="CN42" s="163"/>
      <c r="CO42" s="163"/>
      <c r="CP42" s="163"/>
      <c r="CQ42" s="163"/>
      <c r="CR42" s="163"/>
      <c r="CS42" s="163"/>
      <c r="CT42" s="163"/>
      <c r="CU42" s="163"/>
      <c r="CV42" s="163"/>
      <c r="CW42" s="163"/>
      <c r="CX42" s="163"/>
      <c r="CY42" s="163"/>
      <c r="CZ42" s="163"/>
      <c r="DA42" s="163"/>
      <c r="DB42" s="163"/>
      <c r="DC42" s="163"/>
      <c r="DD42" s="164"/>
    </row>
    <row r="43" spans="1:108" ht="15" customHeight="1">
      <c r="A43" s="32"/>
      <c r="B43" s="167" t="s">
        <v>65</v>
      </c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8"/>
      <c r="BU43" s="162"/>
      <c r="BV43" s="163"/>
      <c r="BW43" s="163"/>
      <c r="BX43" s="163"/>
      <c r="BY43" s="163"/>
      <c r="BZ43" s="163"/>
      <c r="CA43" s="163"/>
      <c r="CB43" s="163"/>
      <c r="CC43" s="163"/>
      <c r="CD43" s="163"/>
      <c r="CE43" s="163"/>
      <c r="CF43" s="163"/>
      <c r="CG43" s="163"/>
      <c r="CH43" s="163"/>
      <c r="CI43" s="163"/>
      <c r="CJ43" s="163"/>
      <c r="CK43" s="163"/>
      <c r="CL43" s="163"/>
      <c r="CM43" s="163"/>
      <c r="CN43" s="163"/>
      <c r="CO43" s="163"/>
      <c r="CP43" s="163"/>
      <c r="CQ43" s="163"/>
      <c r="CR43" s="163"/>
      <c r="CS43" s="163"/>
      <c r="CT43" s="163"/>
      <c r="CU43" s="163"/>
      <c r="CV43" s="163"/>
      <c r="CW43" s="163"/>
      <c r="CX43" s="163"/>
      <c r="CY43" s="163"/>
      <c r="CZ43" s="163"/>
      <c r="DA43" s="163"/>
      <c r="DB43" s="163"/>
      <c r="DC43" s="163"/>
      <c r="DD43" s="164"/>
    </row>
    <row r="44" spans="1:108" s="3" customFormat="1" ht="15" customHeight="1">
      <c r="A44" s="31"/>
      <c r="B44" s="186" t="s">
        <v>106</v>
      </c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  <c r="AO44" s="186"/>
      <c r="AP44" s="186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6"/>
      <c r="BK44" s="186"/>
      <c r="BL44" s="186"/>
      <c r="BM44" s="186"/>
      <c r="BN44" s="186"/>
      <c r="BO44" s="186"/>
      <c r="BP44" s="186"/>
      <c r="BQ44" s="186"/>
      <c r="BR44" s="186"/>
      <c r="BS44" s="186"/>
      <c r="BT44" s="187"/>
      <c r="BU44" s="190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2"/>
    </row>
    <row r="45" spans="1:108" ht="15" customHeight="1">
      <c r="A45" s="36"/>
      <c r="B45" s="188" t="s">
        <v>1</v>
      </c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8"/>
      <c r="BC45" s="188"/>
      <c r="BD45" s="188"/>
      <c r="BE45" s="188"/>
      <c r="BF45" s="188"/>
      <c r="BG45" s="188"/>
      <c r="BH45" s="188"/>
      <c r="BI45" s="188"/>
      <c r="BJ45" s="188"/>
      <c r="BK45" s="188"/>
      <c r="BL45" s="188"/>
      <c r="BM45" s="188"/>
      <c r="BN45" s="188"/>
      <c r="BO45" s="188"/>
      <c r="BP45" s="188"/>
      <c r="BQ45" s="188"/>
      <c r="BR45" s="188"/>
      <c r="BS45" s="188"/>
      <c r="BT45" s="189"/>
      <c r="BU45" s="162"/>
      <c r="BV45" s="163"/>
      <c r="BW45" s="163"/>
      <c r="BX45" s="163"/>
      <c r="BY45" s="163"/>
      <c r="BZ45" s="163"/>
      <c r="CA45" s="163"/>
      <c r="CB45" s="163"/>
      <c r="CC45" s="163"/>
      <c r="CD45" s="163"/>
      <c r="CE45" s="163"/>
      <c r="CF45" s="163"/>
      <c r="CG45" s="163"/>
      <c r="CH45" s="163"/>
      <c r="CI45" s="163"/>
      <c r="CJ45" s="163"/>
      <c r="CK45" s="163"/>
      <c r="CL45" s="163"/>
      <c r="CM45" s="163"/>
      <c r="CN45" s="163"/>
      <c r="CO45" s="163"/>
      <c r="CP45" s="163"/>
      <c r="CQ45" s="163"/>
      <c r="CR45" s="163"/>
      <c r="CS45" s="163"/>
      <c r="CT45" s="163"/>
      <c r="CU45" s="163"/>
      <c r="CV45" s="163"/>
      <c r="CW45" s="163"/>
      <c r="CX45" s="163"/>
      <c r="CY45" s="163"/>
      <c r="CZ45" s="163"/>
      <c r="DA45" s="163"/>
      <c r="DB45" s="163"/>
      <c r="DC45" s="163"/>
      <c r="DD45" s="164"/>
    </row>
    <row r="46" spans="1:108" ht="15" customHeight="1">
      <c r="A46" s="32"/>
      <c r="B46" s="167" t="s">
        <v>66</v>
      </c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8"/>
      <c r="BU46" s="162"/>
      <c r="BV46" s="163"/>
      <c r="BW46" s="163"/>
      <c r="BX46" s="163"/>
      <c r="BY46" s="163"/>
      <c r="BZ46" s="163"/>
      <c r="CA46" s="163"/>
      <c r="CB46" s="163"/>
      <c r="CC46" s="163"/>
      <c r="CD46" s="163"/>
      <c r="CE46" s="163"/>
      <c r="CF46" s="163"/>
      <c r="CG46" s="163"/>
      <c r="CH46" s="163"/>
      <c r="CI46" s="163"/>
      <c r="CJ46" s="163"/>
      <c r="CK46" s="163"/>
      <c r="CL46" s="163"/>
      <c r="CM46" s="163"/>
      <c r="CN46" s="163"/>
      <c r="CO46" s="163"/>
      <c r="CP46" s="163"/>
      <c r="CQ46" s="163"/>
      <c r="CR46" s="163"/>
      <c r="CS46" s="163"/>
      <c r="CT46" s="163"/>
      <c r="CU46" s="163"/>
      <c r="CV46" s="163"/>
      <c r="CW46" s="163"/>
      <c r="CX46" s="163"/>
      <c r="CY46" s="163"/>
      <c r="CZ46" s="163"/>
      <c r="DA46" s="163"/>
      <c r="DB46" s="163"/>
      <c r="DC46" s="163"/>
      <c r="DD46" s="164"/>
    </row>
    <row r="47" spans="1:108" ht="30" customHeight="1">
      <c r="A47" s="32"/>
      <c r="B47" s="167" t="s">
        <v>146</v>
      </c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8"/>
      <c r="BU47" s="170">
        <f>BU48</f>
        <v>8468811</v>
      </c>
      <c r="BV47" s="171"/>
      <c r="BW47" s="171"/>
      <c r="BX47" s="171"/>
      <c r="BY47" s="171"/>
      <c r="BZ47" s="171"/>
      <c r="CA47" s="171"/>
      <c r="CB47" s="171"/>
      <c r="CC47" s="171"/>
      <c r="CD47" s="171"/>
      <c r="CE47" s="171"/>
      <c r="CF47" s="171"/>
      <c r="CG47" s="171"/>
      <c r="CH47" s="171"/>
      <c r="CI47" s="171"/>
      <c r="CJ47" s="171"/>
      <c r="CK47" s="171"/>
      <c r="CL47" s="171"/>
      <c r="CM47" s="171"/>
      <c r="CN47" s="171"/>
      <c r="CO47" s="171"/>
      <c r="CP47" s="171"/>
      <c r="CQ47" s="171"/>
      <c r="CR47" s="171"/>
      <c r="CS47" s="171"/>
      <c r="CT47" s="171"/>
      <c r="CU47" s="171"/>
      <c r="CV47" s="171"/>
      <c r="CW47" s="171"/>
      <c r="CX47" s="171"/>
      <c r="CY47" s="171"/>
      <c r="CZ47" s="171"/>
      <c r="DA47" s="171"/>
      <c r="DB47" s="171"/>
      <c r="DC47" s="171"/>
      <c r="DD47" s="172"/>
    </row>
    <row r="48" spans="1:108" ht="15" customHeight="1">
      <c r="A48" s="35"/>
      <c r="B48" s="165" t="s">
        <v>7</v>
      </c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165"/>
      <c r="AV48" s="165"/>
      <c r="AW48" s="165"/>
      <c r="AX48" s="165"/>
      <c r="AY48" s="165"/>
      <c r="AZ48" s="165"/>
      <c r="BA48" s="165"/>
      <c r="BB48" s="165"/>
      <c r="BC48" s="165"/>
      <c r="BD48" s="165"/>
      <c r="BE48" s="165"/>
      <c r="BF48" s="165"/>
      <c r="BG48" s="165"/>
      <c r="BH48" s="165"/>
      <c r="BI48" s="165"/>
      <c r="BJ48" s="165"/>
      <c r="BK48" s="165"/>
      <c r="BL48" s="165"/>
      <c r="BM48" s="165"/>
      <c r="BN48" s="165"/>
      <c r="BO48" s="165"/>
      <c r="BP48" s="165"/>
      <c r="BQ48" s="165"/>
      <c r="BR48" s="165"/>
      <c r="BS48" s="165"/>
      <c r="BT48" s="166"/>
      <c r="BU48" s="183">
        <f>BU49+BU50+BU51+BU52+BU53+BU54+BU55+BU56+BU57+BU58+BU59+BU60+BU61</f>
        <v>8468811</v>
      </c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4"/>
      <c r="CG48" s="184"/>
      <c r="CH48" s="184"/>
      <c r="CI48" s="184"/>
      <c r="CJ48" s="184"/>
      <c r="CK48" s="184"/>
      <c r="CL48" s="184"/>
      <c r="CM48" s="184"/>
      <c r="CN48" s="184"/>
      <c r="CO48" s="184"/>
      <c r="CP48" s="184"/>
      <c r="CQ48" s="184"/>
      <c r="CR48" s="184"/>
      <c r="CS48" s="184"/>
      <c r="CT48" s="184"/>
      <c r="CU48" s="184"/>
      <c r="CV48" s="184"/>
      <c r="CW48" s="184"/>
      <c r="CX48" s="184"/>
      <c r="CY48" s="184"/>
      <c r="CZ48" s="184"/>
      <c r="DA48" s="184"/>
      <c r="DB48" s="184"/>
      <c r="DC48" s="184"/>
      <c r="DD48" s="185"/>
    </row>
    <row r="49" spans="1:108" ht="15" customHeight="1">
      <c r="A49" s="32"/>
      <c r="B49" s="167" t="s">
        <v>72</v>
      </c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8"/>
      <c r="BU49" s="170">
        <f>'01.01.20'!G13+'01.01.20'!G15</f>
        <v>5772612</v>
      </c>
      <c r="BV49" s="171"/>
      <c r="BW49" s="171"/>
      <c r="BX49" s="171"/>
      <c r="BY49" s="171"/>
      <c r="BZ49" s="171"/>
      <c r="CA49" s="171"/>
      <c r="CB49" s="171"/>
      <c r="CC49" s="171"/>
      <c r="CD49" s="171"/>
      <c r="CE49" s="171"/>
      <c r="CF49" s="171"/>
      <c r="CG49" s="171"/>
      <c r="CH49" s="171"/>
      <c r="CI49" s="171"/>
      <c r="CJ49" s="171"/>
      <c r="CK49" s="171"/>
      <c r="CL49" s="171"/>
      <c r="CM49" s="171"/>
      <c r="CN49" s="171"/>
      <c r="CO49" s="171"/>
      <c r="CP49" s="171"/>
      <c r="CQ49" s="171"/>
      <c r="CR49" s="171"/>
      <c r="CS49" s="171"/>
      <c r="CT49" s="171"/>
      <c r="CU49" s="171"/>
      <c r="CV49" s="171"/>
      <c r="CW49" s="171"/>
      <c r="CX49" s="171"/>
      <c r="CY49" s="171"/>
      <c r="CZ49" s="171"/>
      <c r="DA49" s="171"/>
      <c r="DB49" s="171"/>
      <c r="DC49" s="171"/>
      <c r="DD49" s="172"/>
    </row>
    <row r="50" spans="1:108" ht="15" customHeight="1">
      <c r="A50" s="32"/>
      <c r="B50" s="167" t="s">
        <v>34</v>
      </c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8"/>
      <c r="BU50" s="170">
        <f>'01.01.20'!G16</f>
        <v>59000</v>
      </c>
      <c r="BV50" s="171"/>
      <c r="BW50" s="171"/>
      <c r="BX50" s="171"/>
      <c r="BY50" s="171"/>
      <c r="BZ50" s="171"/>
      <c r="CA50" s="171"/>
      <c r="CB50" s="171"/>
      <c r="CC50" s="171"/>
      <c r="CD50" s="171"/>
      <c r="CE50" s="171"/>
      <c r="CF50" s="171"/>
      <c r="CG50" s="171"/>
      <c r="CH50" s="171"/>
      <c r="CI50" s="171"/>
      <c r="CJ50" s="171"/>
      <c r="CK50" s="171"/>
      <c r="CL50" s="171"/>
      <c r="CM50" s="171"/>
      <c r="CN50" s="171"/>
      <c r="CO50" s="171"/>
      <c r="CP50" s="171"/>
      <c r="CQ50" s="171"/>
      <c r="CR50" s="171"/>
      <c r="CS50" s="171"/>
      <c r="CT50" s="171"/>
      <c r="CU50" s="171"/>
      <c r="CV50" s="171"/>
      <c r="CW50" s="171"/>
      <c r="CX50" s="171"/>
      <c r="CY50" s="171"/>
      <c r="CZ50" s="171"/>
      <c r="DA50" s="171"/>
      <c r="DB50" s="171"/>
      <c r="DC50" s="171"/>
      <c r="DD50" s="172"/>
    </row>
    <row r="51" spans="1:108" ht="15" customHeight="1">
      <c r="A51" s="32"/>
      <c r="B51" s="167" t="s">
        <v>35</v>
      </c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8"/>
      <c r="BU51" s="173"/>
      <c r="BV51" s="171"/>
      <c r="BW51" s="171"/>
      <c r="BX51" s="171"/>
      <c r="BY51" s="171"/>
      <c r="BZ51" s="171"/>
      <c r="CA51" s="171"/>
      <c r="CB51" s="171"/>
      <c r="CC51" s="171"/>
      <c r="CD51" s="171"/>
      <c r="CE51" s="171"/>
      <c r="CF51" s="171"/>
      <c r="CG51" s="171"/>
      <c r="CH51" s="171"/>
      <c r="CI51" s="171"/>
      <c r="CJ51" s="171"/>
      <c r="CK51" s="171"/>
      <c r="CL51" s="171"/>
      <c r="CM51" s="171"/>
      <c r="CN51" s="171"/>
      <c r="CO51" s="171"/>
      <c r="CP51" s="171"/>
      <c r="CQ51" s="171"/>
      <c r="CR51" s="171"/>
      <c r="CS51" s="171"/>
      <c r="CT51" s="171"/>
      <c r="CU51" s="171"/>
      <c r="CV51" s="171"/>
      <c r="CW51" s="171"/>
      <c r="CX51" s="171"/>
      <c r="CY51" s="171"/>
      <c r="CZ51" s="171"/>
      <c r="DA51" s="171"/>
      <c r="DB51" s="171"/>
      <c r="DC51" s="171"/>
      <c r="DD51" s="172"/>
    </row>
    <row r="52" spans="1:108" ht="15" customHeight="1">
      <c r="A52" s="32"/>
      <c r="B52" s="167" t="s">
        <v>36</v>
      </c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7"/>
      <c r="BR52" s="167"/>
      <c r="BS52" s="167"/>
      <c r="BT52" s="168"/>
      <c r="BU52" s="170">
        <f>'01.01.20'!G18+'01.01.20'!G19</f>
        <v>1944871</v>
      </c>
      <c r="BV52" s="171"/>
      <c r="BW52" s="171"/>
      <c r="BX52" s="171"/>
      <c r="BY52" s="171"/>
      <c r="BZ52" s="171"/>
      <c r="CA52" s="171"/>
      <c r="CB52" s="171"/>
      <c r="CC52" s="171"/>
      <c r="CD52" s="171"/>
      <c r="CE52" s="171"/>
      <c r="CF52" s="171"/>
      <c r="CG52" s="171"/>
      <c r="CH52" s="171"/>
      <c r="CI52" s="171"/>
      <c r="CJ52" s="171"/>
      <c r="CK52" s="171"/>
      <c r="CL52" s="171"/>
      <c r="CM52" s="171"/>
      <c r="CN52" s="171"/>
      <c r="CO52" s="171"/>
      <c r="CP52" s="171"/>
      <c r="CQ52" s="171"/>
      <c r="CR52" s="171"/>
      <c r="CS52" s="171"/>
      <c r="CT52" s="171"/>
      <c r="CU52" s="171"/>
      <c r="CV52" s="171"/>
      <c r="CW52" s="171"/>
      <c r="CX52" s="171"/>
      <c r="CY52" s="171"/>
      <c r="CZ52" s="171"/>
      <c r="DA52" s="171"/>
      <c r="DB52" s="171"/>
      <c r="DC52" s="171"/>
      <c r="DD52" s="172"/>
    </row>
    <row r="53" spans="1:108" ht="15" customHeight="1">
      <c r="A53" s="32"/>
      <c r="B53" s="167" t="s">
        <v>37</v>
      </c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7"/>
      <c r="BR53" s="167"/>
      <c r="BS53" s="167"/>
      <c r="BT53" s="168"/>
      <c r="BU53" s="170">
        <f>'01.01.20'!G20</f>
        <v>23865</v>
      </c>
      <c r="BV53" s="171"/>
      <c r="BW53" s="171"/>
      <c r="BX53" s="171"/>
      <c r="BY53" s="171"/>
      <c r="BZ53" s="171"/>
      <c r="CA53" s="171"/>
      <c r="CB53" s="171"/>
      <c r="CC53" s="171"/>
      <c r="CD53" s="171"/>
      <c r="CE53" s="171"/>
      <c r="CF53" s="171"/>
      <c r="CG53" s="171"/>
      <c r="CH53" s="171"/>
      <c r="CI53" s="171"/>
      <c r="CJ53" s="171"/>
      <c r="CK53" s="171"/>
      <c r="CL53" s="171"/>
      <c r="CM53" s="171"/>
      <c r="CN53" s="171"/>
      <c r="CO53" s="171"/>
      <c r="CP53" s="171"/>
      <c r="CQ53" s="171"/>
      <c r="CR53" s="171"/>
      <c r="CS53" s="171"/>
      <c r="CT53" s="171"/>
      <c r="CU53" s="171"/>
      <c r="CV53" s="171"/>
      <c r="CW53" s="171"/>
      <c r="CX53" s="171"/>
      <c r="CY53" s="171"/>
      <c r="CZ53" s="171"/>
      <c r="DA53" s="171"/>
      <c r="DB53" s="171"/>
      <c r="DC53" s="171"/>
      <c r="DD53" s="172"/>
    </row>
    <row r="54" spans="1:108" ht="15" customHeight="1">
      <c r="A54" s="32"/>
      <c r="B54" s="167" t="s">
        <v>38</v>
      </c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8"/>
      <c r="BU54" s="170">
        <f>'01.01.20'!G21+'01.01.20'!G22+'01.01.20'!G23+'01.01.20'!G24+'01.01.20'!G25</f>
        <v>512123</v>
      </c>
      <c r="BV54" s="171"/>
      <c r="BW54" s="171"/>
      <c r="BX54" s="171"/>
      <c r="BY54" s="171"/>
      <c r="BZ54" s="171"/>
      <c r="CA54" s="171"/>
      <c r="CB54" s="171"/>
      <c r="CC54" s="171"/>
      <c r="CD54" s="171"/>
      <c r="CE54" s="171"/>
      <c r="CF54" s="171"/>
      <c r="CG54" s="171"/>
      <c r="CH54" s="171"/>
      <c r="CI54" s="171"/>
      <c r="CJ54" s="171"/>
      <c r="CK54" s="171"/>
      <c r="CL54" s="171"/>
      <c r="CM54" s="171"/>
      <c r="CN54" s="171"/>
      <c r="CO54" s="171"/>
      <c r="CP54" s="171"/>
      <c r="CQ54" s="171"/>
      <c r="CR54" s="171"/>
      <c r="CS54" s="171"/>
      <c r="CT54" s="171"/>
      <c r="CU54" s="171"/>
      <c r="CV54" s="171"/>
      <c r="CW54" s="171"/>
      <c r="CX54" s="171"/>
      <c r="CY54" s="171"/>
      <c r="CZ54" s="171"/>
      <c r="DA54" s="171"/>
      <c r="DB54" s="171"/>
      <c r="DC54" s="171"/>
      <c r="DD54" s="172"/>
    </row>
    <row r="55" spans="1:108" ht="15" customHeight="1">
      <c r="A55" s="32"/>
      <c r="B55" s="167" t="s">
        <v>39</v>
      </c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  <c r="BQ55" s="167"/>
      <c r="BR55" s="167"/>
      <c r="BS55" s="167"/>
      <c r="BT55" s="168"/>
      <c r="BU55" s="170">
        <f>'01.01.20'!G26</f>
        <v>0</v>
      </c>
      <c r="BV55" s="171"/>
      <c r="BW55" s="171"/>
      <c r="BX55" s="171"/>
      <c r="BY55" s="171"/>
      <c r="BZ55" s="171"/>
      <c r="CA55" s="171"/>
      <c r="CB55" s="171"/>
      <c r="CC55" s="171"/>
      <c r="CD55" s="171"/>
      <c r="CE55" s="171"/>
      <c r="CF55" s="171"/>
      <c r="CG55" s="171"/>
      <c r="CH55" s="171"/>
      <c r="CI55" s="171"/>
      <c r="CJ55" s="171"/>
      <c r="CK55" s="171"/>
      <c r="CL55" s="171"/>
      <c r="CM55" s="171"/>
      <c r="CN55" s="171"/>
      <c r="CO55" s="171"/>
      <c r="CP55" s="171"/>
      <c r="CQ55" s="171"/>
      <c r="CR55" s="171"/>
      <c r="CS55" s="171"/>
      <c r="CT55" s="171"/>
      <c r="CU55" s="171"/>
      <c r="CV55" s="171"/>
      <c r="CW55" s="171"/>
      <c r="CX55" s="171"/>
      <c r="CY55" s="171"/>
      <c r="CZ55" s="171"/>
      <c r="DA55" s="171"/>
      <c r="DB55" s="171"/>
      <c r="DC55" s="171"/>
      <c r="DD55" s="172"/>
    </row>
    <row r="56" spans="1:108" ht="15" customHeight="1">
      <c r="A56" s="32"/>
      <c r="B56" s="167" t="s">
        <v>67</v>
      </c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7"/>
      <c r="BQ56" s="167"/>
      <c r="BR56" s="167"/>
      <c r="BS56" s="167"/>
      <c r="BT56" s="168"/>
      <c r="BU56" s="173"/>
      <c r="BV56" s="171"/>
      <c r="BW56" s="171"/>
      <c r="BX56" s="171"/>
      <c r="BY56" s="171"/>
      <c r="BZ56" s="171"/>
      <c r="CA56" s="171"/>
      <c r="CB56" s="171"/>
      <c r="CC56" s="171"/>
      <c r="CD56" s="171"/>
      <c r="CE56" s="171"/>
      <c r="CF56" s="171"/>
      <c r="CG56" s="171"/>
      <c r="CH56" s="171"/>
      <c r="CI56" s="171"/>
      <c r="CJ56" s="171"/>
      <c r="CK56" s="171"/>
      <c r="CL56" s="171"/>
      <c r="CM56" s="171"/>
      <c r="CN56" s="171"/>
      <c r="CO56" s="171"/>
      <c r="CP56" s="171"/>
      <c r="CQ56" s="171"/>
      <c r="CR56" s="171"/>
      <c r="CS56" s="171"/>
      <c r="CT56" s="171"/>
      <c r="CU56" s="171"/>
      <c r="CV56" s="171"/>
      <c r="CW56" s="171"/>
      <c r="CX56" s="171"/>
      <c r="CY56" s="171"/>
      <c r="CZ56" s="171"/>
      <c r="DA56" s="171"/>
      <c r="DB56" s="171"/>
      <c r="DC56" s="171"/>
      <c r="DD56" s="172"/>
    </row>
    <row r="57" spans="1:108" ht="15" customHeight="1">
      <c r="A57" s="32"/>
      <c r="B57" s="167" t="s">
        <v>85</v>
      </c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  <c r="BR57" s="167"/>
      <c r="BS57" s="167"/>
      <c r="BT57" s="168"/>
      <c r="BU57" s="173"/>
      <c r="BV57" s="171"/>
      <c r="BW57" s="171"/>
      <c r="BX57" s="171"/>
      <c r="BY57" s="171"/>
      <c r="BZ57" s="171"/>
      <c r="CA57" s="171"/>
      <c r="CB57" s="171"/>
      <c r="CC57" s="171"/>
      <c r="CD57" s="171"/>
      <c r="CE57" s="171"/>
      <c r="CF57" s="171"/>
      <c r="CG57" s="171"/>
      <c r="CH57" s="171"/>
      <c r="CI57" s="171"/>
      <c r="CJ57" s="171"/>
      <c r="CK57" s="171"/>
      <c r="CL57" s="171"/>
      <c r="CM57" s="171"/>
      <c r="CN57" s="171"/>
      <c r="CO57" s="171"/>
      <c r="CP57" s="171"/>
      <c r="CQ57" s="171"/>
      <c r="CR57" s="171"/>
      <c r="CS57" s="171"/>
      <c r="CT57" s="171"/>
      <c r="CU57" s="171"/>
      <c r="CV57" s="171"/>
      <c r="CW57" s="171"/>
      <c r="CX57" s="171"/>
      <c r="CY57" s="171"/>
      <c r="CZ57" s="171"/>
      <c r="DA57" s="171"/>
      <c r="DB57" s="171"/>
      <c r="DC57" s="171"/>
      <c r="DD57" s="172"/>
    </row>
    <row r="58" spans="1:108" ht="15" customHeight="1">
      <c r="A58" s="32"/>
      <c r="B58" s="167" t="s">
        <v>68</v>
      </c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7"/>
      <c r="BQ58" s="167"/>
      <c r="BR58" s="167"/>
      <c r="BS58" s="167"/>
      <c r="BT58" s="168"/>
      <c r="BU58" s="170">
        <f>'01.01.20'!G27</f>
        <v>26340</v>
      </c>
      <c r="BV58" s="171"/>
      <c r="BW58" s="171"/>
      <c r="BX58" s="171"/>
      <c r="BY58" s="171"/>
      <c r="BZ58" s="171"/>
      <c r="CA58" s="171"/>
      <c r="CB58" s="171"/>
      <c r="CC58" s="171"/>
      <c r="CD58" s="171"/>
      <c r="CE58" s="171"/>
      <c r="CF58" s="171"/>
      <c r="CG58" s="171"/>
      <c r="CH58" s="171"/>
      <c r="CI58" s="171"/>
      <c r="CJ58" s="171"/>
      <c r="CK58" s="171"/>
      <c r="CL58" s="171"/>
      <c r="CM58" s="171"/>
      <c r="CN58" s="171"/>
      <c r="CO58" s="171"/>
      <c r="CP58" s="171"/>
      <c r="CQ58" s="171"/>
      <c r="CR58" s="171"/>
      <c r="CS58" s="171"/>
      <c r="CT58" s="171"/>
      <c r="CU58" s="171"/>
      <c r="CV58" s="171"/>
      <c r="CW58" s="171"/>
      <c r="CX58" s="171"/>
      <c r="CY58" s="171"/>
      <c r="CZ58" s="171"/>
      <c r="DA58" s="171"/>
      <c r="DB58" s="171"/>
      <c r="DC58" s="171"/>
      <c r="DD58" s="172"/>
    </row>
    <row r="59" spans="1:108" ht="15" customHeight="1">
      <c r="A59" s="32"/>
      <c r="B59" s="167" t="s">
        <v>69</v>
      </c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7"/>
      <c r="BQ59" s="167"/>
      <c r="BR59" s="167"/>
      <c r="BS59" s="167"/>
      <c r="BT59" s="168"/>
      <c r="BU59" s="170">
        <f>'01.01.20'!G14</f>
        <v>130000</v>
      </c>
      <c r="BV59" s="171"/>
      <c r="BW59" s="171"/>
      <c r="BX59" s="171"/>
      <c r="BY59" s="171"/>
      <c r="BZ59" s="171"/>
      <c r="CA59" s="171"/>
      <c r="CB59" s="171"/>
      <c r="CC59" s="171"/>
      <c r="CD59" s="171"/>
      <c r="CE59" s="171"/>
      <c r="CF59" s="171"/>
      <c r="CG59" s="171"/>
      <c r="CH59" s="171"/>
      <c r="CI59" s="171"/>
      <c r="CJ59" s="171"/>
      <c r="CK59" s="171"/>
      <c r="CL59" s="171"/>
      <c r="CM59" s="171"/>
      <c r="CN59" s="171"/>
      <c r="CO59" s="171"/>
      <c r="CP59" s="171"/>
      <c r="CQ59" s="171"/>
      <c r="CR59" s="171"/>
      <c r="CS59" s="171"/>
      <c r="CT59" s="171"/>
      <c r="CU59" s="171"/>
      <c r="CV59" s="171"/>
      <c r="CW59" s="171"/>
      <c r="CX59" s="171"/>
      <c r="CY59" s="171"/>
      <c r="CZ59" s="171"/>
      <c r="DA59" s="171"/>
      <c r="DB59" s="171"/>
      <c r="DC59" s="171"/>
      <c r="DD59" s="172"/>
    </row>
    <row r="60" spans="1:108" ht="15" customHeight="1">
      <c r="A60" s="32"/>
      <c r="B60" s="167" t="s">
        <v>70</v>
      </c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7"/>
      <c r="BQ60" s="167"/>
      <c r="BR60" s="167"/>
      <c r="BS60" s="167"/>
      <c r="BT60" s="168"/>
      <c r="BU60" s="173"/>
      <c r="BV60" s="171"/>
      <c r="BW60" s="171"/>
      <c r="BX60" s="171"/>
      <c r="BY60" s="171"/>
      <c r="BZ60" s="171"/>
      <c r="CA60" s="171"/>
      <c r="CB60" s="171"/>
      <c r="CC60" s="171"/>
      <c r="CD60" s="171"/>
      <c r="CE60" s="171"/>
      <c r="CF60" s="171"/>
      <c r="CG60" s="171"/>
      <c r="CH60" s="171"/>
      <c r="CI60" s="171"/>
      <c r="CJ60" s="171"/>
      <c r="CK60" s="171"/>
      <c r="CL60" s="171"/>
      <c r="CM60" s="171"/>
      <c r="CN60" s="171"/>
      <c r="CO60" s="171"/>
      <c r="CP60" s="171"/>
      <c r="CQ60" s="171"/>
      <c r="CR60" s="171"/>
      <c r="CS60" s="171"/>
      <c r="CT60" s="171"/>
      <c r="CU60" s="171"/>
      <c r="CV60" s="171"/>
      <c r="CW60" s="171"/>
      <c r="CX60" s="171"/>
      <c r="CY60" s="171"/>
      <c r="CZ60" s="171"/>
      <c r="DA60" s="171"/>
      <c r="DB60" s="171"/>
      <c r="DC60" s="171"/>
      <c r="DD60" s="172"/>
    </row>
    <row r="61" spans="1:108" ht="15" customHeight="1">
      <c r="A61" s="32"/>
      <c r="B61" s="167" t="s">
        <v>71</v>
      </c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7"/>
      <c r="BQ61" s="167"/>
      <c r="BR61" s="167"/>
      <c r="BS61" s="167"/>
      <c r="BT61" s="168"/>
      <c r="BU61" s="173"/>
      <c r="BV61" s="171"/>
      <c r="BW61" s="171"/>
      <c r="BX61" s="171"/>
      <c r="BY61" s="171"/>
      <c r="BZ61" s="171"/>
      <c r="CA61" s="171"/>
      <c r="CB61" s="171"/>
      <c r="CC61" s="171"/>
      <c r="CD61" s="171"/>
      <c r="CE61" s="171"/>
      <c r="CF61" s="171"/>
      <c r="CG61" s="171"/>
      <c r="CH61" s="171"/>
      <c r="CI61" s="171"/>
      <c r="CJ61" s="171"/>
      <c r="CK61" s="171"/>
      <c r="CL61" s="171"/>
      <c r="CM61" s="171"/>
      <c r="CN61" s="171"/>
      <c r="CO61" s="171"/>
      <c r="CP61" s="171"/>
      <c r="CQ61" s="171"/>
      <c r="CR61" s="171"/>
      <c r="CS61" s="171"/>
      <c r="CT61" s="171"/>
      <c r="CU61" s="171"/>
      <c r="CV61" s="171"/>
      <c r="CW61" s="171"/>
      <c r="CX61" s="171"/>
      <c r="CY61" s="171"/>
      <c r="CZ61" s="171"/>
      <c r="DA61" s="171"/>
      <c r="DB61" s="171"/>
      <c r="DC61" s="171"/>
      <c r="DD61" s="172"/>
    </row>
    <row r="62" spans="1:108" ht="45" customHeight="1">
      <c r="A62" s="32"/>
      <c r="B62" s="167" t="s">
        <v>107</v>
      </c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7"/>
      <c r="BQ62" s="167"/>
      <c r="BR62" s="167"/>
      <c r="BS62" s="167"/>
      <c r="BT62" s="168"/>
      <c r="BU62" s="169">
        <f>'01.01.20'!G9-'стр.2_3'!BU48</f>
        <v>0</v>
      </c>
      <c r="BV62" s="163"/>
      <c r="BW62" s="163"/>
      <c r="BX62" s="163"/>
      <c r="BY62" s="163"/>
      <c r="BZ62" s="163"/>
      <c r="CA62" s="163"/>
      <c r="CB62" s="163"/>
      <c r="CC62" s="163"/>
      <c r="CD62" s="163"/>
      <c r="CE62" s="163"/>
      <c r="CF62" s="163"/>
      <c r="CG62" s="163"/>
      <c r="CH62" s="163"/>
      <c r="CI62" s="163"/>
      <c r="CJ62" s="163"/>
      <c r="CK62" s="163"/>
      <c r="CL62" s="163"/>
      <c r="CM62" s="163"/>
      <c r="CN62" s="163"/>
      <c r="CO62" s="163"/>
      <c r="CP62" s="163"/>
      <c r="CQ62" s="163"/>
      <c r="CR62" s="163"/>
      <c r="CS62" s="163"/>
      <c r="CT62" s="163"/>
      <c r="CU62" s="163"/>
      <c r="CV62" s="163"/>
      <c r="CW62" s="163"/>
      <c r="CX62" s="163"/>
      <c r="CY62" s="163"/>
      <c r="CZ62" s="163"/>
      <c r="DA62" s="163"/>
      <c r="DB62" s="163"/>
      <c r="DC62" s="163"/>
      <c r="DD62" s="164"/>
    </row>
    <row r="63" spans="1:108" ht="15" customHeight="1">
      <c r="A63" s="37"/>
      <c r="B63" s="165" t="s">
        <v>7</v>
      </c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N63" s="165"/>
      <c r="AO63" s="165"/>
      <c r="AP63" s="165"/>
      <c r="AQ63" s="165"/>
      <c r="AR63" s="165"/>
      <c r="AS63" s="165"/>
      <c r="AT63" s="165"/>
      <c r="AU63" s="165"/>
      <c r="AV63" s="165"/>
      <c r="AW63" s="165"/>
      <c r="AX63" s="165"/>
      <c r="AY63" s="165"/>
      <c r="AZ63" s="165"/>
      <c r="BA63" s="165"/>
      <c r="BB63" s="165"/>
      <c r="BC63" s="165"/>
      <c r="BD63" s="165"/>
      <c r="BE63" s="165"/>
      <c r="BF63" s="165"/>
      <c r="BG63" s="165"/>
      <c r="BH63" s="165"/>
      <c r="BI63" s="165"/>
      <c r="BJ63" s="165"/>
      <c r="BK63" s="165"/>
      <c r="BL63" s="165"/>
      <c r="BM63" s="165"/>
      <c r="BN63" s="165"/>
      <c r="BO63" s="165"/>
      <c r="BP63" s="165"/>
      <c r="BQ63" s="165"/>
      <c r="BR63" s="165"/>
      <c r="BS63" s="165"/>
      <c r="BT63" s="166"/>
      <c r="BU63" s="162"/>
      <c r="BV63" s="163"/>
      <c r="BW63" s="163"/>
      <c r="BX63" s="163"/>
      <c r="BY63" s="163"/>
      <c r="BZ63" s="163"/>
      <c r="CA63" s="163"/>
      <c r="CB63" s="163"/>
      <c r="CC63" s="163"/>
      <c r="CD63" s="163"/>
      <c r="CE63" s="163"/>
      <c r="CF63" s="163"/>
      <c r="CG63" s="163"/>
      <c r="CH63" s="163"/>
      <c r="CI63" s="163"/>
      <c r="CJ63" s="163"/>
      <c r="CK63" s="163"/>
      <c r="CL63" s="163"/>
      <c r="CM63" s="163"/>
      <c r="CN63" s="163"/>
      <c r="CO63" s="163"/>
      <c r="CP63" s="163"/>
      <c r="CQ63" s="163"/>
      <c r="CR63" s="163"/>
      <c r="CS63" s="163"/>
      <c r="CT63" s="163"/>
      <c r="CU63" s="163"/>
      <c r="CV63" s="163"/>
      <c r="CW63" s="163"/>
      <c r="CX63" s="163"/>
      <c r="CY63" s="163"/>
      <c r="CZ63" s="163"/>
      <c r="DA63" s="163"/>
      <c r="DB63" s="163"/>
      <c r="DC63" s="163"/>
      <c r="DD63" s="164"/>
    </row>
    <row r="64" spans="1:108" ht="15" customHeight="1">
      <c r="A64" s="32"/>
      <c r="B64" s="167" t="s">
        <v>73</v>
      </c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7"/>
      <c r="BQ64" s="167"/>
      <c r="BR64" s="167"/>
      <c r="BS64" s="167"/>
      <c r="BT64" s="168"/>
      <c r="BU64" s="162"/>
      <c r="BV64" s="163"/>
      <c r="BW64" s="163"/>
      <c r="BX64" s="163"/>
      <c r="BY64" s="163"/>
      <c r="BZ64" s="163"/>
      <c r="CA64" s="163"/>
      <c r="CB64" s="163"/>
      <c r="CC64" s="163"/>
      <c r="CD64" s="163"/>
      <c r="CE64" s="163"/>
      <c r="CF64" s="163"/>
      <c r="CG64" s="163"/>
      <c r="CH64" s="163"/>
      <c r="CI64" s="163"/>
      <c r="CJ64" s="163"/>
      <c r="CK64" s="163"/>
      <c r="CL64" s="163"/>
      <c r="CM64" s="163"/>
      <c r="CN64" s="163"/>
      <c r="CO64" s="163"/>
      <c r="CP64" s="163"/>
      <c r="CQ64" s="163"/>
      <c r="CR64" s="163"/>
      <c r="CS64" s="163"/>
      <c r="CT64" s="163"/>
      <c r="CU64" s="163"/>
      <c r="CV64" s="163"/>
      <c r="CW64" s="163"/>
      <c r="CX64" s="163"/>
      <c r="CY64" s="163"/>
      <c r="CZ64" s="163"/>
      <c r="DA64" s="163"/>
      <c r="DB64" s="163"/>
      <c r="DC64" s="163"/>
      <c r="DD64" s="164"/>
    </row>
    <row r="65" spans="1:108" ht="15" customHeight="1">
      <c r="A65" s="32"/>
      <c r="B65" s="167" t="s">
        <v>40</v>
      </c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7"/>
      <c r="BQ65" s="167"/>
      <c r="BR65" s="167"/>
      <c r="BS65" s="167"/>
      <c r="BT65" s="168"/>
      <c r="BU65" s="162"/>
      <c r="BV65" s="163"/>
      <c r="BW65" s="163"/>
      <c r="BX65" s="163"/>
      <c r="BY65" s="163"/>
      <c r="BZ65" s="163"/>
      <c r="CA65" s="163"/>
      <c r="CB65" s="163"/>
      <c r="CC65" s="163"/>
      <c r="CD65" s="163"/>
      <c r="CE65" s="163"/>
      <c r="CF65" s="163"/>
      <c r="CG65" s="163"/>
      <c r="CH65" s="163"/>
      <c r="CI65" s="163"/>
      <c r="CJ65" s="163"/>
      <c r="CK65" s="163"/>
      <c r="CL65" s="163"/>
      <c r="CM65" s="163"/>
      <c r="CN65" s="163"/>
      <c r="CO65" s="163"/>
      <c r="CP65" s="163"/>
      <c r="CQ65" s="163"/>
      <c r="CR65" s="163"/>
      <c r="CS65" s="163"/>
      <c r="CT65" s="163"/>
      <c r="CU65" s="163"/>
      <c r="CV65" s="163"/>
      <c r="CW65" s="163"/>
      <c r="CX65" s="163"/>
      <c r="CY65" s="163"/>
      <c r="CZ65" s="163"/>
      <c r="DA65" s="163"/>
      <c r="DB65" s="163"/>
      <c r="DC65" s="163"/>
      <c r="DD65" s="164"/>
    </row>
    <row r="66" spans="1:108" ht="15" customHeight="1">
      <c r="A66" s="32"/>
      <c r="B66" s="167" t="s">
        <v>41</v>
      </c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7"/>
      <c r="BQ66" s="167"/>
      <c r="BR66" s="167"/>
      <c r="BS66" s="167"/>
      <c r="BT66" s="168"/>
      <c r="BU66" s="162"/>
      <c r="BV66" s="163"/>
      <c r="BW66" s="163"/>
      <c r="BX66" s="163"/>
      <c r="BY66" s="163"/>
      <c r="BZ66" s="163"/>
      <c r="CA66" s="163"/>
      <c r="CB66" s="163"/>
      <c r="CC66" s="163"/>
      <c r="CD66" s="163"/>
      <c r="CE66" s="163"/>
      <c r="CF66" s="163"/>
      <c r="CG66" s="163"/>
      <c r="CH66" s="163"/>
      <c r="CI66" s="163"/>
      <c r="CJ66" s="163"/>
      <c r="CK66" s="163"/>
      <c r="CL66" s="163"/>
      <c r="CM66" s="163"/>
      <c r="CN66" s="163"/>
      <c r="CO66" s="163"/>
      <c r="CP66" s="163"/>
      <c r="CQ66" s="163"/>
      <c r="CR66" s="163"/>
      <c r="CS66" s="163"/>
      <c r="CT66" s="163"/>
      <c r="CU66" s="163"/>
      <c r="CV66" s="163"/>
      <c r="CW66" s="163"/>
      <c r="CX66" s="163"/>
      <c r="CY66" s="163"/>
      <c r="CZ66" s="163"/>
      <c r="DA66" s="163"/>
      <c r="DB66" s="163"/>
      <c r="DC66" s="163"/>
      <c r="DD66" s="164"/>
    </row>
    <row r="67" spans="1:108" ht="15" customHeight="1">
      <c r="A67" s="32"/>
      <c r="B67" s="167" t="s">
        <v>42</v>
      </c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7"/>
      <c r="BQ67" s="167"/>
      <c r="BR67" s="167"/>
      <c r="BS67" s="167"/>
      <c r="BT67" s="168"/>
      <c r="BU67" s="162"/>
      <c r="BV67" s="163"/>
      <c r="BW67" s="163"/>
      <c r="BX67" s="163"/>
      <c r="BY67" s="163"/>
      <c r="BZ67" s="163"/>
      <c r="CA67" s="163"/>
      <c r="CB67" s="163"/>
      <c r="CC67" s="163"/>
      <c r="CD67" s="163"/>
      <c r="CE67" s="163"/>
      <c r="CF67" s="163"/>
      <c r="CG67" s="163"/>
      <c r="CH67" s="163"/>
      <c r="CI67" s="163"/>
      <c r="CJ67" s="163"/>
      <c r="CK67" s="163"/>
      <c r="CL67" s="163"/>
      <c r="CM67" s="163"/>
      <c r="CN67" s="163"/>
      <c r="CO67" s="163"/>
      <c r="CP67" s="163"/>
      <c r="CQ67" s="163"/>
      <c r="CR67" s="163"/>
      <c r="CS67" s="163"/>
      <c r="CT67" s="163"/>
      <c r="CU67" s="163"/>
      <c r="CV67" s="163"/>
      <c r="CW67" s="163"/>
      <c r="CX67" s="163"/>
      <c r="CY67" s="163"/>
      <c r="CZ67" s="163"/>
      <c r="DA67" s="163"/>
      <c r="DB67" s="163"/>
      <c r="DC67" s="163"/>
      <c r="DD67" s="164"/>
    </row>
    <row r="68" spans="1:108" ht="15" customHeight="1">
      <c r="A68" s="32"/>
      <c r="B68" s="167" t="s">
        <v>43</v>
      </c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7"/>
      <c r="BQ68" s="167"/>
      <c r="BR68" s="167"/>
      <c r="BS68" s="167"/>
      <c r="BT68" s="168"/>
      <c r="BU68" s="162"/>
      <c r="BV68" s="163"/>
      <c r="BW68" s="163"/>
      <c r="BX68" s="163"/>
      <c r="BY68" s="163"/>
      <c r="BZ68" s="163"/>
      <c r="CA68" s="163"/>
      <c r="CB68" s="163"/>
      <c r="CC68" s="163"/>
      <c r="CD68" s="163"/>
      <c r="CE68" s="163"/>
      <c r="CF68" s="163"/>
      <c r="CG68" s="163"/>
      <c r="CH68" s="163"/>
      <c r="CI68" s="163"/>
      <c r="CJ68" s="163"/>
      <c r="CK68" s="163"/>
      <c r="CL68" s="163"/>
      <c r="CM68" s="163"/>
      <c r="CN68" s="163"/>
      <c r="CO68" s="163"/>
      <c r="CP68" s="163"/>
      <c r="CQ68" s="163"/>
      <c r="CR68" s="163"/>
      <c r="CS68" s="163"/>
      <c r="CT68" s="163"/>
      <c r="CU68" s="163"/>
      <c r="CV68" s="163"/>
      <c r="CW68" s="163"/>
      <c r="CX68" s="163"/>
      <c r="CY68" s="163"/>
      <c r="CZ68" s="163"/>
      <c r="DA68" s="163"/>
      <c r="DB68" s="163"/>
      <c r="DC68" s="163"/>
      <c r="DD68" s="164"/>
    </row>
    <row r="69" spans="1:108" ht="15" customHeight="1">
      <c r="A69" s="32"/>
      <c r="B69" s="167" t="s">
        <v>44</v>
      </c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7"/>
      <c r="BQ69" s="167"/>
      <c r="BR69" s="167"/>
      <c r="BS69" s="167"/>
      <c r="BT69" s="168"/>
      <c r="BU69" s="162"/>
      <c r="BV69" s="163"/>
      <c r="BW69" s="163"/>
      <c r="BX69" s="163"/>
      <c r="BY69" s="163"/>
      <c r="BZ69" s="163"/>
      <c r="CA69" s="163"/>
      <c r="CB69" s="163"/>
      <c r="CC69" s="163"/>
      <c r="CD69" s="163"/>
      <c r="CE69" s="163"/>
      <c r="CF69" s="163"/>
      <c r="CG69" s="163"/>
      <c r="CH69" s="163"/>
      <c r="CI69" s="163"/>
      <c r="CJ69" s="163"/>
      <c r="CK69" s="163"/>
      <c r="CL69" s="163"/>
      <c r="CM69" s="163"/>
      <c r="CN69" s="163"/>
      <c r="CO69" s="163"/>
      <c r="CP69" s="163"/>
      <c r="CQ69" s="163"/>
      <c r="CR69" s="163"/>
      <c r="CS69" s="163"/>
      <c r="CT69" s="163"/>
      <c r="CU69" s="163"/>
      <c r="CV69" s="163"/>
      <c r="CW69" s="163"/>
      <c r="CX69" s="163"/>
      <c r="CY69" s="163"/>
      <c r="CZ69" s="163"/>
      <c r="DA69" s="163"/>
      <c r="DB69" s="163"/>
      <c r="DC69" s="163"/>
      <c r="DD69" s="164"/>
    </row>
    <row r="70" spans="1:108" ht="15" customHeight="1">
      <c r="A70" s="32"/>
      <c r="B70" s="167" t="s">
        <v>45</v>
      </c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7"/>
      <c r="BQ70" s="167"/>
      <c r="BR70" s="167"/>
      <c r="BS70" s="167"/>
      <c r="BT70" s="168"/>
      <c r="BU70" s="162"/>
      <c r="BV70" s="163"/>
      <c r="BW70" s="163"/>
      <c r="BX70" s="163"/>
      <c r="BY70" s="163"/>
      <c r="BZ70" s="163"/>
      <c r="CA70" s="163"/>
      <c r="CB70" s="163"/>
      <c r="CC70" s="163"/>
      <c r="CD70" s="163"/>
      <c r="CE70" s="163"/>
      <c r="CF70" s="163"/>
      <c r="CG70" s="163"/>
      <c r="CH70" s="163"/>
      <c r="CI70" s="163"/>
      <c r="CJ70" s="163"/>
      <c r="CK70" s="163"/>
      <c r="CL70" s="163"/>
      <c r="CM70" s="163"/>
      <c r="CN70" s="163"/>
      <c r="CO70" s="163"/>
      <c r="CP70" s="163"/>
      <c r="CQ70" s="163"/>
      <c r="CR70" s="163"/>
      <c r="CS70" s="163"/>
      <c r="CT70" s="163"/>
      <c r="CU70" s="163"/>
      <c r="CV70" s="163"/>
      <c r="CW70" s="163"/>
      <c r="CX70" s="163"/>
      <c r="CY70" s="163"/>
      <c r="CZ70" s="163"/>
      <c r="DA70" s="163"/>
      <c r="DB70" s="163"/>
      <c r="DC70" s="163"/>
      <c r="DD70" s="164"/>
    </row>
    <row r="71" spans="1:108" ht="15" customHeight="1">
      <c r="A71" s="32"/>
      <c r="B71" s="167" t="s">
        <v>74</v>
      </c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7"/>
      <c r="BQ71" s="167"/>
      <c r="BR71" s="167"/>
      <c r="BS71" s="167"/>
      <c r="BT71" s="168"/>
      <c r="BU71" s="162"/>
      <c r="BV71" s="163"/>
      <c r="BW71" s="163"/>
      <c r="BX71" s="163"/>
      <c r="BY71" s="163"/>
      <c r="BZ71" s="163"/>
      <c r="CA71" s="163"/>
      <c r="CB71" s="163"/>
      <c r="CC71" s="163"/>
      <c r="CD71" s="163"/>
      <c r="CE71" s="163"/>
      <c r="CF71" s="163"/>
      <c r="CG71" s="163"/>
      <c r="CH71" s="163"/>
      <c r="CI71" s="163"/>
      <c r="CJ71" s="163"/>
      <c r="CK71" s="163"/>
      <c r="CL71" s="163"/>
      <c r="CM71" s="163"/>
      <c r="CN71" s="163"/>
      <c r="CO71" s="163"/>
      <c r="CP71" s="163"/>
      <c r="CQ71" s="163"/>
      <c r="CR71" s="163"/>
      <c r="CS71" s="163"/>
      <c r="CT71" s="163"/>
      <c r="CU71" s="163"/>
      <c r="CV71" s="163"/>
      <c r="CW71" s="163"/>
      <c r="CX71" s="163"/>
      <c r="CY71" s="163"/>
      <c r="CZ71" s="163"/>
      <c r="DA71" s="163"/>
      <c r="DB71" s="163"/>
      <c r="DC71" s="163"/>
      <c r="DD71" s="164"/>
    </row>
    <row r="72" spans="1:108" ht="15" customHeight="1">
      <c r="A72" s="32"/>
      <c r="B72" s="167" t="s">
        <v>86</v>
      </c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7"/>
      <c r="BQ72" s="167"/>
      <c r="BR72" s="167"/>
      <c r="BS72" s="167"/>
      <c r="BT72" s="168"/>
      <c r="BU72" s="162"/>
      <c r="BV72" s="163"/>
      <c r="BW72" s="163"/>
      <c r="BX72" s="163"/>
      <c r="BY72" s="163"/>
      <c r="BZ72" s="163"/>
      <c r="CA72" s="163"/>
      <c r="CB72" s="163"/>
      <c r="CC72" s="163"/>
      <c r="CD72" s="163"/>
      <c r="CE72" s="163"/>
      <c r="CF72" s="163"/>
      <c r="CG72" s="163"/>
      <c r="CH72" s="163"/>
      <c r="CI72" s="163"/>
      <c r="CJ72" s="163"/>
      <c r="CK72" s="163"/>
      <c r="CL72" s="163"/>
      <c r="CM72" s="163"/>
      <c r="CN72" s="163"/>
      <c r="CO72" s="163"/>
      <c r="CP72" s="163"/>
      <c r="CQ72" s="163"/>
      <c r="CR72" s="163"/>
      <c r="CS72" s="163"/>
      <c r="CT72" s="163"/>
      <c r="CU72" s="163"/>
      <c r="CV72" s="163"/>
      <c r="CW72" s="163"/>
      <c r="CX72" s="163"/>
      <c r="CY72" s="163"/>
      <c r="CZ72" s="163"/>
      <c r="DA72" s="163"/>
      <c r="DB72" s="163"/>
      <c r="DC72" s="163"/>
      <c r="DD72" s="164"/>
    </row>
    <row r="73" spans="1:108" ht="15" customHeight="1">
      <c r="A73" s="32"/>
      <c r="B73" s="167" t="s">
        <v>75</v>
      </c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7"/>
      <c r="BQ73" s="167"/>
      <c r="BR73" s="167"/>
      <c r="BS73" s="167"/>
      <c r="BT73" s="168"/>
      <c r="BU73" s="162"/>
      <c r="BV73" s="163"/>
      <c r="BW73" s="163"/>
      <c r="BX73" s="163"/>
      <c r="BY73" s="163"/>
      <c r="BZ73" s="163"/>
      <c r="CA73" s="163"/>
      <c r="CB73" s="163"/>
      <c r="CC73" s="163"/>
      <c r="CD73" s="163"/>
      <c r="CE73" s="163"/>
      <c r="CF73" s="163"/>
      <c r="CG73" s="163"/>
      <c r="CH73" s="163"/>
      <c r="CI73" s="163"/>
      <c r="CJ73" s="163"/>
      <c r="CK73" s="163"/>
      <c r="CL73" s="163"/>
      <c r="CM73" s="163"/>
      <c r="CN73" s="163"/>
      <c r="CO73" s="163"/>
      <c r="CP73" s="163"/>
      <c r="CQ73" s="163"/>
      <c r="CR73" s="163"/>
      <c r="CS73" s="163"/>
      <c r="CT73" s="163"/>
      <c r="CU73" s="163"/>
      <c r="CV73" s="163"/>
      <c r="CW73" s="163"/>
      <c r="CX73" s="163"/>
      <c r="CY73" s="163"/>
      <c r="CZ73" s="163"/>
      <c r="DA73" s="163"/>
      <c r="DB73" s="163"/>
      <c r="DC73" s="163"/>
      <c r="DD73" s="164"/>
    </row>
    <row r="74" spans="1:108" ht="15" customHeight="1">
      <c r="A74" s="32"/>
      <c r="B74" s="167" t="s">
        <v>76</v>
      </c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7"/>
      <c r="BQ74" s="167"/>
      <c r="BR74" s="167"/>
      <c r="BS74" s="167"/>
      <c r="BT74" s="168"/>
      <c r="BU74" s="162"/>
      <c r="BV74" s="163"/>
      <c r="BW74" s="163"/>
      <c r="BX74" s="163"/>
      <c r="BY74" s="163"/>
      <c r="BZ74" s="163"/>
      <c r="CA74" s="163"/>
      <c r="CB74" s="163"/>
      <c r="CC74" s="163"/>
      <c r="CD74" s="163"/>
      <c r="CE74" s="163"/>
      <c r="CF74" s="163"/>
      <c r="CG74" s="163"/>
      <c r="CH74" s="163"/>
      <c r="CI74" s="163"/>
      <c r="CJ74" s="163"/>
      <c r="CK74" s="163"/>
      <c r="CL74" s="163"/>
      <c r="CM74" s="163"/>
      <c r="CN74" s="163"/>
      <c r="CO74" s="163"/>
      <c r="CP74" s="163"/>
      <c r="CQ74" s="163"/>
      <c r="CR74" s="163"/>
      <c r="CS74" s="163"/>
      <c r="CT74" s="163"/>
      <c r="CU74" s="163"/>
      <c r="CV74" s="163"/>
      <c r="CW74" s="163"/>
      <c r="CX74" s="163"/>
      <c r="CY74" s="163"/>
      <c r="CZ74" s="163"/>
      <c r="DA74" s="163"/>
      <c r="DB74" s="163"/>
      <c r="DC74" s="163"/>
      <c r="DD74" s="164"/>
    </row>
    <row r="75" spans="1:108" ht="15" customHeight="1">
      <c r="A75" s="32"/>
      <c r="B75" s="167" t="s">
        <v>77</v>
      </c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7"/>
      <c r="BQ75" s="167"/>
      <c r="BR75" s="167"/>
      <c r="BS75" s="167"/>
      <c r="BT75" s="168"/>
      <c r="BU75" s="162"/>
      <c r="BV75" s="163"/>
      <c r="BW75" s="163"/>
      <c r="BX75" s="163"/>
      <c r="BY75" s="163"/>
      <c r="BZ75" s="163"/>
      <c r="CA75" s="163"/>
      <c r="CB75" s="163"/>
      <c r="CC75" s="163"/>
      <c r="CD75" s="163"/>
      <c r="CE75" s="163"/>
      <c r="CF75" s="163"/>
      <c r="CG75" s="163"/>
      <c r="CH75" s="163"/>
      <c r="CI75" s="163"/>
      <c r="CJ75" s="163"/>
      <c r="CK75" s="163"/>
      <c r="CL75" s="163"/>
      <c r="CM75" s="163"/>
      <c r="CN75" s="163"/>
      <c r="CO75" s="163"/>
      <c r="CP75" s="163"/>
      <c r="CQ75" s="163"/>
      <c r="CR75" s="163"/>
      <c r="CS75" s="163"/>
      <c r="CT75" s="163"/>
      <c r="CU75" s="163"/>
      <c r="CV75" s="163"/>
      <c r="CW75" s="163"/>
      <c r="CX75" s="163"/>
      <c r="CY75" s="163"/>
      <c r="CZ75" s="163"/>
      <c r="DA75" s="163"/>
      <c r="DB75" s="163"/>
      <c r="DC75" s="163"/>
      <c r="DD75" s="164"/>
    </row>
    <row r="76" spans="1:108" ht="15" customHeight="1">
      <c r="A76" s="32"/>
      <c r="B76" s="167" t="s">
        <v>78</v>
      </c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7"/>
      <c r="BQ76" s="167"/>
      <c r="BR76" s="167"/>
      <c r="BS76" s="167"/>
      <c r="BT76" s="168"/>
      <c r="BU76" s="162"/>
      <c r="BV76" s="163"/>
      <c r="BW76" s="163"/>
      <c r="BX76" s="163"/>
      <c r="BY76" s="163"/>
      <c r="BZ76" s="163"/>
      <c r="CA76" s="163"/>
      <c r="CB76" s="163"/>
      <c r="CC76" s="163"/>
      <c r="CD76" s="163"/>
      <c r="CE76" s="163"/>
      <c r="CF76" s="163"/>
      <c r="CG76" s="163"/>
      <c r="CH76" s="163"/>
      <c r="CI76" s="163"/>
      <c r="CJ76" s="163"/>
      <c r="CK76" s="163"/>
      <c r="CL76" s="163"/>
      <c r="CM76" s="163"/>
      <c r="CN76" s="163"/>
      <c r="CO76" s="163"/>
      <c r="CP76" s="163"/>
      <c r="CQ76" s="163"/>
      <c r="CR76" s="163"/>
      <c r="CS76" s="163"/>
      <c r="CT76" s="163"/>
      <c r="CU76" s="163"/>
      <c r="CV76" s="163"/>
      <c r="CW76" s="163"/>
      <c r="CX76" s="163"/>
      <c r="CY76" s="163"/>
      <c r="CZ76" s="163"/>
      <c r="DA76" s="163"/>
      <c r="DB76" s="163"/>
      <c r="DC76" s="163"/>
      <c r="DD76" s="164"/>
    </row>
  </sheetData>
  <sheetProtection/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U39:DD39"/>
    <mergeCell ref="B54:BT54"/>
    <mergeCell ref="B29:BT29"/>
    <mergeCell ref="B40:BT40"/>
    <mergeCell ref="B34:BT34"/>
    <mergeCell ref="BU34:DD34"/>
    <mergeCell ref="B31:BT31"/>
    <mergeCell ref="B35:BT35"/>
    <mergeCell ref="BU35:DD35"/>
    <mergeCell ref="B39:BT39"/>
    <mergeCell ref="B36:BT36"/>
    <mergeCell ref="BU27:DD27"/>
    <mergeCell ref="B26:BT26"/>
    <mergeCell ref="BU26:DD26"/>
    <mergeCell ref="B23:BT23"/>
    <mergeCell ref="BU23:DD23"/>
    <mergeCell ref="B24:BT24"/>
    <mergeCell ref="BU24:DD24"/>
    <mergeCell ref="BU29:DD29"/>
    <mergeCell ref="B30:BT30"/>
    <mergeCell ref="B22:BT22"/>
    <mergeCell ref="BU22:DD22"/>
    <mergeCell ref="B25:BT25"/>
    <mergeCell ref="B28:BT28"/>
    <mergeCell ref="BU28:DD28"/>
    <mergeCell ref="BU25:DD25"/>
    <mergeCell ref="B27:BT27"/>
    <mergeCell ref="BU45:DD45"/>
    <mergeCell ref="B43:BT43"/>
    <mergeCell ref="BU43:DD43"/>
    <mergeCell ref="BU36:DD36"/>
    <mergeCell ref="B37:BT37"/>
    <mergeCell ref="BU37:DD37"/>
    <mergeCell ref="B38:BT38"/>
    <mergeCell ref="BU38:DD38"/>
    <mergeCell ref="B42:BT42"/>
    <mergeCell ref="BU42:DD42"/>
    <mergeCell ref="B48:BT48"/>
    <mergeCell ref="BU47:DD47"/>
    <mergeCell ref="BU48:DD48"/>
    <mergeCell ref="B44:BT44"/>
    <mergeCell ref="B47:BT47"/>
    <mergeCell ref="BU40:DD40"/>
    <mergeCell ref="B41:BT41"/>
    <mergeCell ref="BU41:DD41"/>
    <mergeCell ref="B45:BT45"/>
    <mergeCell ref="BU44:DD44"/>
    <mergeCell ref="B53:BT53"/>
    <mergeCell ref="BU53:DD53"/>
    <mergeCell ref="BU5:DD5"/>
    <mergeCell ref="BU6:DD6"/>
    <mergeCell ref="BU7:DD7"/>
    <mergeCell ref="BU8:DD8"/>
    <mergeCell ref="B49:BT49"/>
    <mergeCell ref="BU49:DD49"/>
    <mergeCell ref="B46:BT46"/>
    <mergeCell ref="BU46:DD46"/>
    <mergeCell ref="B50:BT50"/>
    <mergeCell ref="BU50:DD50"/>
    <mergeCell ref="B51:BT51"/>
    <mergeCell ref="BU51:DD51"/>
    <mergeCell ref="B52:BT52"/>
    <mergeCell ref="BU52:DD52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9:BT59"/>
    <mergeCell ref="BU59:DD59"/>
    <mergeCell ref="B60:BT60"/>
    <mergeCell ref="BU60:DD60"/>
    <mergeCell ref="B61:BT61"/>
    <mergeCell ref="BU61:DD61"/>
    <mergeCell ref="B65:BT65"/>
    <mergeCell ref="BU65:DD65"/>
    <mergeCell ref="B66:BT66"/>
    <mergeCell ref="BU66:DD66"/>
    <mergeCell ref="B62:BT62"/>
    <mergeCell ref="B64:BT64"/>
    <mergeCell ref="BU64:DD64"/>
    <mergeCell ref="BU62:DD62"/>
    <mergeCell ref="BU63:DD63"/>
    <mergeCell ref="B63:BT63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73:BT73"/>
    <mergeCell ref="BU73:DD73"/>
    <mergeCell ref="B74:BT74"/>
    <mergeCell ref="BU74:DD74"/>
    <mergeCell ref="B67:BT67"/>
    <mergeCell ref="BU67:DD67"/>
    <mergeCell ref="B68:BT68"/>
    <mergeCell ref="BU68:DD68"/>
    <mergeCell ref="BU30:DD30"/>
    <mergeCell ref="B33:BT33"/>
    <mergeCell ref="BU32:DD32"/>
    <mergeCell ref="BU33:DD33"/>
    <mergeCell ref="B32:BT32"/>
    <mergeCell ref="BU31:DD31"/>
  </mergeCells>
  <printOptions/>
  <pageMargins left="0.7874015748031497" right="0.31496062992125984" top="0.5905511811023623" bottom="0.3937007874015748" header="0.1968503937007874" footer="0.1968503937007874"/>
  <pageSetup fitToHeight="0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70"/>
  <sheetViews>
    <sheetView view="pageBreakPreview" zoomScaleSheetLayoutView="100" zoomScalePageLayoutView="0" workbookViewId="0" topLeftCell="A11">
      <selection activeCell="BJ9" sqref="BJ9:BZ9"/>
    </sheetView>
  </sheetViews>
  <sheetFormatPr defaultColWidth="0.875" defaultRowHeight="12.75"/>
  <cols>
    <col min="1" max="1" width="7.75390625" style="1" customWidth="1"/>
    <col min="2" max="2" width="0.875" style="1" customWidth="1"/>
    <col min="3" max="16384" width="0.875" style="1" customWidth="1"/>
  </cols>
  <sheetData>
    <row r="1" spans="62:67" ht="3" customHeight="1">
      <c r="BJ1" s="50"/>
      <c r="BK1" s="50"/>
      <c r="BL1" s="50"/>
      <c r="BM1" s="51"/>
      <c r="BN1" s="51"/>
      <c r="BO1" s="52"/>
    </row>
    <row r="2" spans="1:108" s="3" customFormat="1" ht="14.25">
      <c r="A2" s="195" t="s">
        <v>108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  <c r="BM2" s="195"/>
      <c r="BN2" s="195"/>
      <c r="BO2" s="195"/>
      <c r="BP2" s="195"/>
      <c r="BQ2" s="195"/>
      <c r="BR2" s="195"/>
      <c r="BS2" s="195"/>
      <c r="BT2" s="195"/>
      <c r="BU2" s="195"/>
      <c r="BV2" s="195"/>
      <c r="BW2" s="195"/>
      <c r="BX2" s="195"/>
      <c r="BY2" s="195"/>
      <c r="BZ2" s="195"/>
      <c r="CA2" s="195"/>
      <c r="CB2" s="195"/>
      <c r="CC2" s="195"/>
      <c r="CD2" s="195"/>
      <c r="CE2" s="195"/>
      <c r="CF2" s="195"/>
      <c r="CG2" s="195"/>
      <c r="CH2" s="195"/>
      <c r="CI2" s="195"/>
      <c r="CJ2" s="195"/>
      <c r="CK2" s="195"/>
      <c r="CL2" s="195"/>
      <c r="CM2" s="195"/>
      <c r="CN2" s="195"/>
      <c r="CO2" s="195"/>
      <c r="CP2" s="195"/>
      <c r="CQ2" s="195"/>
      <c r="CR2" s="195"/>
      <c r="CS2" s="195"/>
      <c r="CT2" s="195"/>
      <c r="CU2" s="195"/>
      <c r="CV2" s="195"/>
      <c r="CW2" s="195"/>
      <c r="CX2" s="195"/>
      <c r="CY2" s="195"/>
      <c r="CZ2" s="195"/>
      <c r="DA2" s="195"/>
      <c r="DB2" s="195"/>
      <c r="DC2" s="195"/>
      <c r="DD2" s="195"/>
    </row>
    <row r="3" spans="1:108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</row>
    <row r="4" spans="1:108" ht="15">
      <c r="A4" s="223" t="s">
        <v>0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5"/>
      <c r="AT4" s="223" t="s">
        <v>93</v>
      </c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5"/>
      <c r="BJ4" s="223" t="s">
        <v>79</v>
      </c>
      <c r="BK4" s="224"/>
      <c r="BL4" s="224"/>
      <c r="BM4" s="224"/>
      <c r="BN4" s="224"/>
      <c r="BO4" s="224"/>
      <c r="BP4" s="224"/>
      <c r="BQ4" s="224"/>
      <c r="BR4" s="224"/>
      <c r="BS4" s="224"/>
      <c r="BT4" s="224"/>
      <c r="BU4" s="224"/>
      <c r="BV4" s="224"/>
      <c r="BW4" s="224"/>
      <c r="BX4" s="224"/>
      <c r="BY4" s="224"/>
      <c r="BZ4" s="225"/>
      <c r="CA4" s="212" t="s">
        <v>80</v>
      </c>
      <c r="CB4" s="213"/>
      <c r="CC4" s="213"/>
      <c r="CD4" s="213"/>
      <c r="CE4" s="213"/>
      <c r="CF4" s="213"/>
      <c r="CG4" s="213"/>
      <c r="CH4" s="213"/>
      <c r="CI4" s="213"/>
      <c r="CJ4" s="213"/>
      <c r="CK4" s="213"/>
      <c r="CL4" s="213"/>
      <c r="CM4" s="213"/>
      <c r="CN4" s="213"/>
      <c r="CO4" s="213"/>
      <c r="CP4" s="213"/>
      <c r="CQ4" s="213"/>
      <c r="CR4" s="213"/>
      <c r="CS4" s="213"/>
      <c r="CT4" s="213"/>
      <c r="CU4" s="213"/>
      <c r="CV4" s="213"/>
      <c r="CW4" s="213"/>
      <c r="CX4" s="213"/>
      <c r="CY4" s="213"/>
      <c r="CZ4" s="213"/>
      <c r="DA4" s="213"/>
      <c r="DB4" s="213"/>
      <c r="DC4" s="213"/>
      <c r="DD4" s="214"/>
    </row>
    <row r="5" spans="1:108" ht="105.75" customHeight="1">
      <c r="A5" s="226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8"/>
      <c r="AT5" s="226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8"/>
      <c r="BJ5" s="226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8"/>
      <c r="CA5" s="213" t="s">
        <v>147</v>
      </c>
      <c r="CB5" s="213"/>
      <c r="CC5" s="213"/>
      <c r="CD5" s="213"/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4"/>
      <c r="CP5" s="213" t="s">
        <v>91</v>
      </c>
      <c r="CQ5" s="213"/>
      <c r="CR5" s="213"/>
      <c r="CS5" s="213"/>
      <c r="CT5" s="213"/>
      <c r="CU5" s="213"/>
      <c r="CV5" s="213"/>
      <c r="CW5" s="213"/>
      <c r="CX5" s="213"/>
      <c r="CY5" s="213"/>
      <c r="CZ5" s="213"/>
      <c r="DA5" s="213"/>
      <c r="DB5" s="213"/>
      <c r="DC5" s="213"/>
      <c r="DD5" s="214"/>
    </row>
    <row r="6" spans="1:108" ht="30" customHeight="1">
      <c r="A6" s="38"/>
      <c r="B6" s="167" t="s">
        <v>46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8"/>
      <c r="AT6" s="199" t="s">
        <v>21</v>
      </c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1"/>
      <c r="BJ6" s="205"/>
      <c r="BK6" s="206"/>
      <c r="BL6" s="206"/>
      <c r="BM6" s="206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7"/>
      <c r="CA6" s="202"/>
      <c r="CB6" s="203"/>
      <c r="CC6" s="203"/>
      <c r="CD6" s="203"/>
      <c r="CE6" s="203"/>
      <c r="CF6" s="203"/>
      <c r="CG6" s="203"/>
      <c r="CH6" s="203"/>
      <c r="CI6" s="203"/>
      <c r="CJ6" s="203"/>
      <c r="CK6" s="203"/>
      <c r="CL6" s="203"/>
      <c r="CM6" s="203"/>
      <c r="CN6" s="203"/>
      <c r="CO6" s="204"/>
      <c r="CP6" s="202"/>
      <c r="CQ6" s="203"/>
      <c r="CR6" s="203"/>
      <c r="CS6" s="203"/>
      <c r="CT6" s="203"/>
      <c r="CU6" s="203"/>
      <c r="CV6" s="203"/>
      <c r="CW6" s="203"/>
      <c r="CX6" s="203"/>
      <c r="CY6" s="203"/>
      <c r="CZ6" s="203"/>
      <c r="DA6" s="203"/>
      <c r="DB6" s="203"/>
      <c r="DC6" s="203"/>
      <c r="DD6" s="204"/>
    </row>
    <row r="7" spans="1:108" s="6" customFormat="1" ht="15">
      <c r="A7" s="38"/>
      <c r="B7" s="186" t="s">
        <v>109</v>
      </c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7"/>
      <c r="AT7" s="218" t="s">
        <v>21</v>
      </c>
      <c r="AU7" s="219"/>
      <c r="AV7" s="219"/>
      <c r="AW7" s="219"/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219"/>
      <c r="BI7" s="220"/>
      <c r="BJ7" s="211">
        <f>BJ9+BJ12</f>
        <v>8757441.62</v>
      </c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2"/>
      <c r="CA7" s="208"/>
      <c r="CB7" s="209"/>
      <c r="CC7" s="209"/>
      <c r="CD7" s="209"/>
      <c r="CE7" s="209"/>
      <c r="CF7" s="209"/>
      <c r="CG7" s="209"/>
      <c r="CH7" s="209"/>
      <c r="CI7" s="209"/>
      <c r="CJ7" s="209"/>
      <c r="CK7" s="209"/>
      <c r="CL7" s="209"/>
      <c r="CM7" s="209"/>
      <c r="CN7" s="209"/>
      <c r="CO7" s="210"/>
      <c r="CP7" s="208"/>
      <c r="CQ7" s="209"/>
      <c r="CR7" s="209"/>
      <c r="CS7" s="209"/>
      <c r="CT7" s="209"/>
      <c r="CU7" s="209"/>
      <c r="CV7" s="209"/>
      <c r="CW7" s="209"/>
      <c r="CX7" s="209"/>
      <c r="CY7" s="209"/>
      <c r="CZ7" s="209"/>
      <c r="DA7" s="209"/>
      <c r="DB7" s="209"/>
      <c r="DC7" s="209"/>
      <c r="DD7" s="210"/>
    </row>
    <row r="8" spans="1:108" s="6" customFormat="1" ht="15">
      <c r="A8" s="38"/>
      <c r="B8" s="167" t="s">
        <v>7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8"/>
      <c r="AT8" s="199" t="s">
        <v>21</v>
      </c>
      <c r="AU8" s="200"/>
      <c r="AV8" s="200"/>
      <c r="AW8" s="200"/>
      <c r="AX8" s="200"/>
      <c r="AY8" s="200"/>
      <c r="AZ8" s="200"/>
      <c r="BA8" s="200"/>
      <c r="BB8" s="200"/>
      <c r="BC8" s="200"/>
      <c r="BD8" s="200"/>
      <c r="BE8" s="200"/>
      <c r="BF8" s="200"/>
      <c r="BG8" s="200"/>
      <c r="BH8" s="200"/>
      <c r="BI8" s="201"/>
      <c r="BJ8" s="205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7"/>
      <c r="CA8" s="202"/>
      <c r="CB8" s="203"/>
      <c r="CC8" s="203"/>
      <c r="CD8" s="203"/>
      <c r="CE8" s="203"/>
      <c r="CF8" s="203"/>
      <c r="CG8" s="203"/>
      <c r="CH8" s="203"/>
      <c r="CI8" s="203"/>
      <c r="CJ8" s="203"/>
      <c r="CK8" s="203"/>
      <c r="CL8" s="203"/>
      <c r="CM8" s="203"/>
      <c r="CN8" s="203"/>
      <c r="CO8" s="204"/>
      <c r="CP8" s="202"/>
      <c r="CQ8" s="203"/>
      <c r="CR8" s="203"/>
      <c r="CS8" s="203"/>
      <c r="CT8" s="203"/>
      <c r="CU8" s="203"/>
      <c r="CV8" s="203"/>
      <c r="CW8" s="203"/>
      <c r="CX8" s="203"/>
      <c r="CY8" s="203"/>
      <c r="CZ8" s="203"/>
      <c r="DA8" s="203"/>
      <c r="DB8" s="203"/>
      <c r="DC8" s="203"/>
      <c r="DD8" s="204"/>
    </row>
    <row r="9" spans="1:108" s="6" customFormat="1" ht="30" customHeight="1">
      <c r="A9" s="38"/>
      <c r="B9" s="167" t="s">
        <v>148</v>
      </c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8"/>
      <c r="AT9" s="199" t="s">
        <v>21</v>
      </c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1"/>
      <c r="BJ9" s="205">
        <f>'01.01.20'!G9</f>
        <v>8468811</v>
      </c>
      <c r="BK9" s="206"/>
      <c r="BL9" s="206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06"/>
      <c r="BY9" s="206"/>
      <c r="BZ9" s="207"/>
      <c r="CA9" s="202"/>
      <c r="CB9" s="203"/>
      <c r="CC9" s="203"/>
      <c r="CD9" s="203"/>
      <c r="CE9" s="203"/>
      <c r="CF9" s="203"/>
      <c r="CG9" s="203"/>
      <c r="CH9" s="203"/>
      <c r="CI9" s="203"/>
      <c r="CJ9" s="203"/>
      <c r="CK9" s="203"/>
      <c r="CL9" s="203"/>
      <c r="CM9" s="203"/>
      <c r="CN9" s="203"/>
      <c r="CO9" s="204"/>
      <c r="CP9" s="202"/>
      <c r="CQ9" s="203"/>
      <c r="CR9" s="203"/>
      <c r="CS9" s="203"/>
      <c r="CT9" s="203"/>
      <c r="CU9" s="203"/>
      <c r="CV9" s="203"/>
      <c r="CW9" s="203"/>
      <c r="CX9" s="203"/>
      <c r="CY9" s="203"/>
      <c r="CZ9" s="203"/>
      <c r="DA9" s="203"/>
      <c r="DB9" s="203"/>
      <c r="DC9" s="203"/>
      <c r="DD9" s="204"/>
    </row>
    <row r="10" spans="1:108" s="6" customFormat="1" ht="15">
      <c r="A10" s="38"/>
      <c r="B10" s="167" t="s">
        <v>152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8"/>
      <c r="AT10" s="199" t="s">
        <v>21</v>
      </c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1"/>
      <c r="BJ10" s="205"/>
      <c r="BK10" s="206"/>
      <c r="BL10" s="206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06"/>
      <c r="BY10" s="206"/>
      <c r="BZ10" s="207"/>
      <c r="CA10" s="202"/>
      <c r="CB10" s="203"/>
      <c r="CC10" s="203"/>
      <c r="CD10" s="203"/>
      <c r="CE10" s="203"/>
      <c r="CF10" s="203"/>
      <c r="CG10" s="203"/>
      <c r="CH10" s="203"/>
      <c r="CI10" s="203"/>
      <c r="CJ10" s="203"/>
      <c r="CK10" s="203"/>
      <c r="CL10" s="203"/>
      <c r="CM10" s="203"/>
      <c r="CN10" s="203"/>
      <c r="CO10" s="204"/>
      <c r="CP10" s="202"/>
      <c r="CQ10" s="203"/>
      <c r="CR10" s="203"/>
      <c r="CS10" s="203"/>
      <c r="CT10" s="203"/>
      <c r="CU10" s="203"/>
      <c r="CV10" s="203"/>
      <c r="CW10" s="203"/>
      <c r="CX10" s="203"/>
      <c r="CY10" s="203"/>
      <c r="CZ10" s="203"/>
      <c r="DA10" s="203"/>
      <c r="DB10" s="203"/>
      <c r="DC10" s="203"/>
      <c r="DD10" s="204"/>
    </row>
    <row r="11" spans="1:108" s="6" customFormat="1" ht="15">
      <c r="A11" s="38"/>
      <c r="B11" s="167" t="s">
        <v>99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8"/>
      <c r="AT11" s="199" t="s">
        <v>21</v>
      </c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1"/>
      <c r="BJ11" s="205"/>
      <c r="BK11" s="206"/>
      <c r="BL11" s="206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06"/>
      <c r="BY11" s="206"/>
      <c r="BZ11" s="207"/>
      <c r="CA11" s="202"/>
      <c r="CB11" s="203"/>
      <c r="CC11" s="203"/>
      <c r="CD11" s="203"/>
      <c r="CE11" s="203"/>
      <c r="CF11" s="203"/>
      <c r="CG11" s="203"/>
      <c r="CH11" s="203"/>
      <c r="CI11" s="203"/>
      <c r="CJ11" s="203"/>
      <c r="CK11" s="203"/>
      <c r="CL11" s="203"/>
      <c r="CM11" s="203"/>
      <c r="CN11" s="203"/>
      <c r="CO11" s="204"/>
      <c r="CP11" s="202"/>
      <c r="CQ11" s="203"/>
      <c r="CR11" s="203"/>
      <c r="CS11" s="203"/>
      <c r="CT11" s="203"/>
      <c r="CU11" s="203"/>
      <c r="CV11" s="203"/>
      <c r="CW11" s="203"/>
      <c r="CX11" s="203"/>
      <c r="CY11" s="203"/>
      <c r="CZ11" s="203"/>
      <c r="DA11" s="203"/>
      <c r="DB11" s="203"/>
      <c r="DC11" s="203"/>
      <c r="DD11" s="204"/>
    </row>
    <row r="12" spans="1:108" s="6" customFormat="1" ht="122.25" customHeight="1">
      <c r="A12" s="39"/>
      <c r="B12" s="193" t="s">
        <v>149</v>
      </c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4"/>
      <c r="AT12" s="234" t="s">
        <v>21</v>
      </c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  <c r="BF12" s="235"/>
      <c r="BG12" s="235"/>
      <c r="BH12" s="235"/>
      <c r="BI12" s="236"/>
      <c r="BJ12" s="229">
        <f>BJ14</f>
        <v>288630.62</v>
      </c>
      <c r="BK12" s="230"/>
      <c r="BL12" s="230"/>
      <c r="BM12" s="230"/>
      <c r="BN12" s="230"/>
      <c r="BO12" s="230"/>
      <c r="BP12" s="230"/>
      <c r="BQ12" s="230"/>
      <c r="BR12" s="230"/>
      <c r="BS12" s="230"/>
      <c r="BT12" s="230"/>
      <c r="BU12" s="230"/>
      <c r="BV12" s="230"/>
      <c r="BW12" s="230"/>
      <c r="BX12" s="230"/>
      <c r="BY12" s="230"/>
      <c r="BZ12" s="231"/>
      <c r="CA12" s="215"/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7"/>
      <c r="CP12" s="215"/>
      <c r="CQ12" s="216"/>
      <c r="CR12" s="216"/>
      <c r="CS12" s="216"/>
      <c r="CT12" s="216"/>
      <c r="CU12" s="216"/>
      <c r="CV12" s="216"/>
      <c r="CW12" s="216"/>
      <c r="CX12" s="216"/>
      <c r="CY12" s="216"/>
      <c r="CZ12" s="216"/>
      <c r="DA12" s="216"/>
      <c r="DB12" s="216"/>
      <c r="DC12" s="216"/>
      <c r="DD12" s="217"/>
    </row>
    <row r="13" spans="1:108" s="6" customFormat="1" ht="15">
      <c r="A13" s="38"/>
      <c r="B13" s="167" t="s">
        <v>7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8"/>
      <c r="AT13" s="199" t="s">
        <v>21</v>
      </c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1"/>
      <c r="BJ13" s="205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06"/>
      <c r="BY13" s="206"/>
      <c r="BZ13" s="207"/>
      <c r="CA13" s="202"/>
      <c r="CB13" s="203"/>
      <c r="CC13" s="203"/>
      <c r="CD13" s="203"/>
      <c r="CE13" s="203"/>
      <c r="CF13" s="203"/>
      <c r="CG13" s="203"/>
      <c r="CH13" s="203"/>
      <c r="CI13" s="203"/>
      <c r="CJ13" s="203"/>
      <c r="CK13" s="203"/>
      <c r="CL13" s="203"/>
      <c r="CM13" s="203"/>
      <c r="CN13" s="203"/>
      <c r="CO13" s="204"/>
      <c r="CP13" s="202"/>
      <c r="CQ13" s="203"/>
      <c r="CR13" s="203"/>
      <c r="CS13" s="203"/>
      <c r="CT13" s="203"/>
      <c r="CU13" s="203"/>
      <c r="CV13" s="203"/>
      <c r="CW13" s="203"/>
      <c r="CX13" s="203"/>
      <c r="CY13" s="203"/>
      <c r="CZ13" s="203"/>
      <c r="DA13" s="203"/>
      <c r="DB13" s="203"/>
      <c r="DC13" s="203"/>
      <c r="DD13" s="204"/>
    </row>
    <row r="14" spans="1:108" s="6" customFormat="1" ht="15" customHeight="1">
      <c r="A14" s="38"/>
      <c r="B14" s="167" t="s">
        <v>210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8"/>
      <c r="AT14" s="199" t="s">
        <v>21</v>
      </c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1"/>
      <c r="BJ14" s="205">
        <f>'01.01.20'!G10</f>
        <v>288630.62</v>
      </c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7"/>
      <c r="CA14" s="202"/>
      <c r="CB14" s="203"/>
      <c r="CC14" s="203"/>
      <c r="CD14" s="203"/>
      <c r="CE14" s="203"/>
      <c r="CF14" s="203"/>
      <c r="CG14" s="203"/>
      <c r="CH14" s="203"/>
      <c r="CI14" s="203"/>
      <c r="CJ14" s="203"/>
      <c r="CK14" s="203"/>
      <c r="CL14" s="203"/>
      <c r="CM14" s="203"/>
      <c r="CN14" s="203"/>
      <c r="CO14" s="204"/>
      <c r="CP14" s="202"/>
      <c r="CQ14" s="203"/>
      <c r="CR14" s="203"/>
      <c r="CS14" s="203"/>
      <c r="CT14" s="203"/>
      <c r="CU14" s="203"/>
      <c r="CV14" s="203"/>
      <c r="CW14" s="203"/>
      <c r="CX14" s="203"/>
      <c r="CY14" s="203"/>
      <c r="CZ14" s="203"/>
      <c r="DA14" s="203"/>
      <c r="DB14" s="203"/>
      <c r="DC14" s="203"/>
      <c r="DD14" s="204"/>
    </row>
    <row r="15" spans="1:108" s="6" customFormat="1" ht="15" customHeight="1">
      <c r="A15" s="38"/>
      <c r="B15" s="167" t="s">
        <v>110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8"/>
      <c r="AT15" s="199" t="s">
        <v>21</v>
      </c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200"/>
      <c r="BH15" s="200"/>
      <c r="BI15" s="201"/>
      <c r="BJ15" s="205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7"/>
      <c r="CA15" s="202"/>
      <c r="CB15" s="203"/>
      <c r="CC15" s="203"/>
      <c r="CD15" s="203"/>
      <c r="CE15" s="203"/>
      <c r="CF15" s="203"/>
      <c r="CG15" s="203"/>
      <c r="CH15" s="203"/>
      <c r="CI15" s="203"/>
      <c r="CJ15" s="203"/>
      <c r="CK15" s="203"/>
      <c r="CL15" s="203"/>
      <c r="CM15" s="203"/>
      <c r="CN15" s="203"/>
      <c r="CO15" s="204"/>
      <c r="CP15" s="202"/>
      <c r="CQ15" s="203"/>
      <c r="CR15" s="203"/>
      <c r="CS15" s="203"/>
      <c r="CT15" s="203"/>
      <c r="CU15" s="203"/>
      <c r="CV15" s="203"/>
      <c r="CW15" s="203"/>
      <c r="CX15" s="203"/>
      <c r="CY15" s="203"/>
      <c r="CZ15" s="203"/>
      <c r="DA15" s="203"/>
      <c r="DB15" s="203"/>
      <c r="DC15" s="203"/>
      <c r="DD15" s="204"/>
    </row>
    <row r="16" spans="1:108" s="6" customFormat="1" ht="30" customHeight="1">
      <c r="A16" s="38"/>
      <c r="B16" s="167" t="s">
        <v>111</v>
      </c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8"/>
      <c r="AT16" s="199" t="s">
        <v>21</v>
      </c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200"/>
      <c r="BI16" s="201"/>
      <c r="BJ16" s="205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7"/>
      <c r="CA16" s="202"/>
      <c r="CB16" s="203"/>
      <c r="CC16" s="203"/>
      <c r="CD16" s="203"/>
      <c r="CE16" s="203"/>
      <c r="CF16" s="203"/>
      <c r="CG16" s="203"/>
      <c r="CH16" s="203"/>
      <c r="CI16" s="203"/>
      <c r="CJ16" s="203"/>
      <c r="CK16" s="203"/>
      <c r="CL16" s="203"/>
      <c r="CM16" s="203"/>
      <c r="CN16" s="203"/>
      <c r="CO16" s="204"/>
      <c r="CP16" s="202"/>
      <c r="CQ16" s="203"/>
      <c r="CR16" s="203"/>
      <c r="CS16" s="203"/>
      <c r="CT16" s="203"/>
      <c r="CU16" s="203"/>
      <c r="CV16" s="203"/>
      <c r="CW16" s="203"/>
      <c r="CX16" s="203"/>
      <c r="CY16" s="203"/>
      <c r="CZ16" s="203"/>
      <c r="DA16" s="203"/>
      <c r="DB16" s="203"/>
      <c r="DC16" s="203"/>
      <c r="DD16" s="204"/>
    </row>
    <row r="17" spans="1:108" s="6" customFormat="1" ht="15">
      <c r="A17" s="38"/>
      <c r="B17" s="167" t="s">
        <v>7</v>
      </c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8"/>
      <c r="AT17" s="199" t="s">
        <v>21</v>
      </c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1"/>
      <c r="BJ17" s="205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  <c r="BZ17" s="207"/>
      <c r="CA17" s="202"/>
      <c r="CB17" s="203"/>
      <c r="CC17" s="203"/>
      <c r="CD17" s="203"/>
      <c r="CE17" s="203"/>
      <c r="CF17" s="203"/>
      <c r="CG17" s="203"/>
      <c r="CH17" s="203"/>
      <c r="CI17" s="203"/>
      <c r="CJ17" s="203"/>
      <c r="CK17" s="203"/>
      <c r="CL17" s="203"/>
      <c r="CM17" s="203"/>
      <c r="CN17" s="203"/>
      <c r="CO17" s="204"/>
      <c r="CP17" s="202"/>
      <c r="CQ17" s="203"/>
      <c r="CR17" s="203"/>
      <c r="CS17" s="203"/>
      <c r="CT17" s="203"/>
      <c r="CU17" s="203"/>
      <c r="CV17" s="203"/>
      <c r="CW17" s="203"/>
      <c r="CX17" s="203"/>
      <c r="CY17" s="203"/>
      <c r="CZ17" s="203"/>
      <c r="DA17" s="203"/>
      <c r="DB17" s="203"/>
      <c r="DC17" s="203"/>
      <c r="DD17" s="204"/>
    </row>
    <row r="18" spans="1:108" s="6" customFormat="1" ht="15">
      <c r="A18" s="38"/>
      <c r="B18" s="167" t="s">
        <v>153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8"/>
      <c r="AT18" s="199" t="s">
        <v>21</v>
      </c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0"/>
      <c r="BG18" s="200"/>
      <c r="BH18" s="200"/>
      <c r="BI18" s="201"/>
      <c r="BJ18" s="205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  <c r="BZ18" s="207"/>
      <c r="CA18" s="202"/>
      <c r="CB18" s="203"/>
      <c r="CC18" s="203"/>
      <c r="CD18" s="203"/>
      <c r="CE18" s="203"/>
      <c r="CF18" s="203"/>
      <c r="CG18" s="203"/>
      <c r="CH18" s="203"/>
      <c r="CI18" s="203"/>
      <c r="CJ18" s="203"/>
      <c r="CK18" s="203"/>
      <c r="CL18" s="203"/>
      <c r="CM18" s="203"/>
      <c r="CN18" s="203"/>
      <c r="CO18" s="204"/>
      <c r="CP18" s="202"/>
      <c r="CQ18" s="203"/>
      <c r="CR18" s="203"/>
      <c r="CS18" s="203"/>
      <c r="CT18" s="203"/>
      <c r="CU18" s="203"/>
      <c r="CV18" s="203"/>
      <c r="CW18" s="203"/>
      <c r="CX18" s="203"/>
      <c r="CY18" s="203"/>
      <c r="CZ18" s="203"/>
      <c r="DA18" s="203"/>
      <c r="DB18" s="203"/>
      <c r="DC18" s="203"/>
      <c r="DD18" s="204"/>
    </row>
    <row r="19" spans="1:108" s="6" customFormat="1" ht="30" customHeight="1">
      <c r="A19" s="38"/>
      <c r="B19" s="167" t="s">
        <v>47</v>
      </c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8"/>
      <c r="AT19" s="199" t="s">
        <v>21</v>
      </c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0"/>
      <c r="BH19" s="200"/>
      <c r="BI19" s="201"/>
      <c r="BJ19" s="205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  <c r="BZ19" s="207"/>
      <c r="CA19" s="202"/>
      <c r="CB19" s="203"/>
      <c r="CC19" s="203"/>
      <c r="CD19" s="203"/>
      <c r="CE19" s="203"/>
      <c r="CF19" s="203"/>
      <c r="CG19" s="203"/>
      <c r="CH19" s="203"/>
      <c r="CI19" s="203"/>
      <c r="CJ19" s="203"/>
      <c r="CK19" s="203"/>
      <c r="CL19" s="203"/>
      <c r="CM19" s="203"/>
      <c r="CN19" s="203"/>
      <c r="CO19" s="204"/>
      <c r="CP19" s="202"/>
      <c r="CQ19" s="203"/>
      <c r="CR19" s="203"/>
      <c r="CS19" s="203"/>
      <c r="CT19" s="203"/>
      <c r="CU19" s="203"/>
      <c r="CV19" s="203"/>
      <c r="CW19" s="203"/>
      <c r="CX19" s="203"/>
      <c r="CY19" s="203"/>
      <c r="CZ19" s="203"/>
      <c r="DA19" s="203"/>
      <c r="DB19" s="203"/>
      <c r="DC19" s="203"/>
      <c r="DD19" s="204"/>
    </row>
    <row r="20" spans="1:108" s="40" customFormat="1" ht="15" customHeight="1">
      <c r="A20" s="18"/>
      <c r="B20" s="186" t="s">
        <v>112</v>
      </c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7"/>
      <c r="AT20" s="218">
        <v>900</v>
      </c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20"/>
      <c r="BJ20" s="211">
        <f>BJ22+BJ29+BJ44+BJ45</f>
        <v>8468811</v>
      </c>
      <c r="BK20" s="221"/>
      <c r="BL20" s="221"/>
      <c r="BM20" s="221"/>
      <c r="BN20" s="221"/>
      <c r="BO20" s="221"/>
      <c r="BP20" s="221"/>
      <c r="BQ20" s="221"/>
      <c r="BR20" s="221"/>
      <c r="BS20" s="221"/>
      <c r="BT20" s="221"/>
      <c r="BU20" s="221"/>
      <c r="BV20" s="221"/>
      <c r="BW20" s="221"/>
      <c r="BX20" s="221"/>
      <c r="BY20" s="221"/>
      <c r="BZ20" s="222"/>
      <c r="CA20" s="211"/>
      <c r="CB20" s="209"/>
      <c r="CC20" s="209"/>
      <c r="CD20" s="209"/>
      <c r="CE20" s="209"/>
      <c r="CF20" s="209"/>
      <c r="CG20" s="209"/>
      <c r="CH20" s="209"/>
      <c r="CI20" s="209"/>
      <c r="CJ20" s="209"/>
      <c r="CK20" s="209"/>
      <c r="CL20" s="209"/>
      <c r="CM20" s="209"/>
      <c r="CN20" s="209"/>
      <c r="CO20" s="210"/>
      <c r="CP20" s="208"/>
      <c r="CQ20" s="209"/>
      <c r="CR20" s="209"/>
      <c r="CS20" s="209"/>
      <c r="CT20" s="209"/>
      <c r="CU20" s="209"/>
      <c r="CV20" s="209"/>
      <c r="CW20" s="209"/>
      <c r="CX20" s="209"/>
      <c r="CY20" s="209"/>
      <c r="CZ20" s="209"/>
      <c r="DA20" s="209"/>
      <c r="DB20" s="209"/>
      <c r="DC20" s="209"/>
      <c r="DD20" s="210"/>
    </row>
    <row r="21" spans="1:108" s="6" customFormat="1" ht="15">
      <c r="A21" s="38"/>
      <c r="B21" s="167" t="s">
        <v>7</v>
      </c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8"/>
      <c r="AT21" s="199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200"/>
      <c r="BG21" s="200"/>
      <c r="BH21" s="200"/>
      <c r="BI21" s="201"/>
      <c r="BJ21" s="205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  <c r="BZ21" s="207"/>
      <c r="CA21" s="202"/>
      <c r="CB21" s="203"/>
      <c r="CC21" s="203"/>
      <c r="CD21" s="203"/>
      <c r="CE21" s="203"/>
      <c r="CF21" s="203"/>
      <c r="CG21" s="203"/>
      <c r="CH21" s="203"/>
      <c r="CI21" s="203"/>
      <c r="CJ21" s="203"/>
      <c r="CK21" s="203"/>
      <c r="CL21" s="203"/>
      <c r="CM21" s="203"/>
      <c r="CN21" s="203"/>
      <c r="CO21" s="204"/>
      <c r="CP21" s="202"/>
      <c r="CQ21" s="203"/>
      <c r="CR21" s="203"/>
      <c r="CS21" s="203"/>
      <c r="CT21" s="203"/>
      <c r="CU21" s="203"/>
      <c r="CV21" s="203"/>
      <c r="CW21" s="203"/>
      <c r="CX21" s="203"/>
      <c r="CY21" s="203"/>
      <c r="CZ21" s="203"/>
      <c r="DA21" s="203"/>
      <c r="DB21" s="203"/>
      <c r="DC21" s="203"/>
      <c r="DD21" s="204"/>
    </row>
    <row r="22" spans="1:108" s="6" customFormat="1" ht="30" customHeight="1">
      <c r="A22" s="38"/>
      <c r="B22" s="167" t="s">
        <v>27</v>
      </c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8"/>
      <c r="AT22" s="199">
        <v>210</v>
      </c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200"/>
      <c r="BG22" s="200"/>
      <c r="BH22" s="200"/>
      <c r="BI22" s="201"/>
      <c r="BJ22" s="211">
        <f>BJ24+BJ25+BJ26+BJ27+BJ28</f>
        <v>5902612</v>
      </c>
      <c r="BK22" s="221"/>
      <c r="BL22" s="221"/>
      <c r="BM22" s="221"/>
      <c r="BN22" s="221"/>
      <c r="BO22" s="221"/>
      <c r="BP22" s="221"/>
      <c r="BQ22" s="221"/>
      <c r="BR22" s="221"/>
      <c r="BS22" s="221"/>
      <c r="BT22" s="221"/>
      <c r="BU22" s="221"/>
      <c r="BV22" s="221"/>
      <c r="BW22" s="221"/>
      <c r="BX22" s="221"/>
      <c r="BY22" s="221"/>
      <c r="BZ22" s="222"/>
      <c r="CA22" s="202"/>
      <c r="CB22" s="203"/>
      <c r="CC22" s="203"/>
      <c r="CD22" s="203"/>
      <c r="CE22" s="203"/>
      <c r="CF22" s="203"/>
      <c r="CG22" s="203"/>
      <c r="CH22" s="203"/>
      <c r="CI22" s="203"/>
      <c r="CJ22" s="203"/>
      <c r="CK22" s="203"/>
      <c r="CL22" s="203"/>
      <c r="CM22" s="203"/>
      <c r="CN22" s="203"/>
      <c r="CO22" s="204"/>
      <c r="CP22" s="202"/>
      <c r="CQ22" s="203"/>
      <c r="CR22" s="203"/>
      <c r="CS22" s="203"/>
      <c r="CT22" s="203"/>
      <c r="CU22" s="203"/>
      <c r="CV22" s="203"/>
      <c r="CW22" s="203"/>
      <c r="CX22" s="203"/>
      <c r="CY22" s="203"/>
      <c r="CZ22" s="203"/>
      <c r="DA22" s="203"/>
      <c r="DB22" s="203"/>
      <c r="DC22" s="203"/>
      <c r="DD22" s="204"/>
    </row>
    <row r="23" spans="1:108" s="6" customFormat="1" ht="15">
      <c r="A23" s="38"/>
      <c r="B23" s="167" t="s">
        <v>1</v>
      </c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8"/>
      <c r="AT23" s="199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  <c r="BI23" s="201"/>
      <c r="BJ23" s="205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  <c r="BZ23" s="207"/>
      <c r="CA23" s="205"/>
      <c r="CB23" s="203"/>
      <c r="CC23" s="203"/>
      <c r="CD23" s="203"/>
      <c r="CE23" s="203"/>
      <c r="CF23" s="203"/>
      <c r="CG23" s="203"/>
      <c r="CH23" s="203"/>
      <c r="CI23" s="203"/>
      <c r="CJ23" s="203"/>
      <c r="CK23" s="203"/>
      <c r="CL23" s="203"/>
      <c r="CM23" s="203"/>
      <c r="CN23" s="203"/>
      <c r="CO23" s="204"/>
      <c r="CP23" s="202"/>
      <c r="CQ23" s="203"/>
      <c r="CR23" s="203"/>
      <c r="CS23" s="203"/>
      <c r="CT23" s="203"/>
      <c r="CU23" s="203"/>
      <c r="CV23" s="203"/>
      <c r="CW23" s="203"/>
      <c r="CX23" s="203"/>
      <c r="CY23" s="203"/>
      <c r="CZ23" s="203"/>
      <c r="DA23" s="203"/>
      <c r="DB23" s="203"/>
      <c r="DC23" s="203"/>
      <c r="DD23" s="204"/>
    </row>
    <row r="24" spans="1:108" s="6" customFormat="1" ht="22.5" customHeight="1">
      <c r="A24" s="38" t="s">
        <v>207</v>
      </c>
      <c r="B24" s="167" t="s">
        <v>28</v>
      </c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8"/>
      <c r="AT24" s="199">
        <v>211</v>
      </c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  <c r="BI24" s="201"/>
      <c r="BJ24" s="205">
        <f>'01.01.20'!G13</f>
        <v>4433673</v>
      </c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  <c r="BZ24" s="207"/>
      <c r="CA24" s="202"/>
      <c r="CB24" s="203"/>
      <c r="CC24" s="203"/>
      <c r="CD24" s="203"/>
      <c r="CE24" s="203"/>
      <c r="CF24" s="203"/>
      <c r="CG24" s="203"/>
      <c r="CH24" s="203"/>
      <c r="CI24" s="203"/>
      <c r="CJ24" s="203"/>
      <c r="CK24" s="203"/>
      <c r="CL24" s="203"/>
      <c r="CM24" s="203"/>
      <c r="CN24" s="203"/>
      <c r="CO24" s="204"/>
      <c r="CP24" s="202"/>
      <c r="CQ24" s="203"/>
      <c r="CR24" s="203"/>
      <c r="CS24" s="203"/>
      <c r="CT24" s="203"/>
      <c r="CU24" s="203"/>
      <c r="CV24" s="203"/>
      <c r="CW24" s="203"/>
      <c r="CX24" s="203"/>
      <c r="CY24" s="203"/>
      <c r="CZ24" s="203"/>
      <c r="DA24" s="203"/>
      <c r="DB24" s="203"/>
      <c r="DC24" s="203"/>
      <c r="DD24" s="204"/>
    </row>
    <row r="25" spans="1:108" s="6" customFormat="1" ht="15" hidden="1">
      <c r="A25" s="38" t="s">
        <v>208</v>
      </c>
      <c r="B25" s="167" t="s">
        <v>28</v>
      </c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8"/>
      <c r="AT25" s="199">
        <v>211</v>
      </c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  <c r="BI25" s="201"/>
      <c r="BJ25" s="205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7"/>
      <c r="CA25" s="74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6"/>
      <c r="CP25" s="74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6"/>
    </row>
    <row r="26" spans="1:108" s="6" customFormat="1" ht="22.5" customHeight="1">
      <c r="A26" s="38" t="s">
        <v>207</v>
      </c>
      <c r="B26" s="167" t="s">
        <v>29</v>
      </c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8"/>
      <c r="AT26" s="199">
        <v>212</v>
      </c>
      <c r="AU26" s="200"/>
      <c r="AV26" s="200"/>
      <c r="AW26" s="200"/>
      <c r="AX26" s="200"/>
      <c r="AY26" s="200"/>
      <c r="AZ26" s="200"/>
      <c r="BA26" s="200"/>
      <c r="BB26" s="200"/>
      <c r="BC26" s="200"/>
      <c r="BD26" s="200"/>
      <c r="BE26" s="200"/>
      <c r="BF26" s="200"/>
      <c r="BG26" s="200"/>
      <c r="BH26" s="200"/>
      <c r="BI26" s="201"/>
      <c r="BJ26" s="205">
        <f>'01.01.20'!G14</f>
        <v>130000</v>
      </c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  <c r="BZ26" s="207"/>
      <c r="CA26" s="202"/>
      <c r="CB26" s="203"/>
      <c r="CC26" s="203"/>
      <c r="CD26" s="203"/>
      <c r="CE26" s="203"/>
      <c r="CF26" s="203"/>
      <c r="CG26" s="203"/>
      <c r="CH26" s="203"/>
      <c r="CI26" s="203"/>
      <c r="CJ26" s="203"/>
      <c r="CK26" s="203"/>
      <c r="CL26" s="203"/>
      <c r="CM26" s="203"/>
      <c r="CN26" s="203"/>
      <c r="CO26" s="204"/>
      <c r="CP26" s="202"/>
      <c r="CQ26" s="203"/>
      <c r="CR26" s="203"/>
      <c r="CS26" s="203"/>
      <c r="CT26" s="203"/>
      <c r="CU26" s="203"/>
      <c r="CV26" s="203"/>
      <c r="CW26" s="203"/>
      <c r="CX26" s="203"/>
      <c r="CY26" s="203"/>
      <c r="CZ26" s="203"/>
      <c r="DA26" s="203"/>
      <c r="DB26" s="203"/>
      <c r="DC26" s="203"/>
      <c r="DD26" s="204"/>
    </row>
    <row r="27" spans="1:108" s="6" customFormat="1" ht="22.5" customHeight="1">
      <c r="A27" s="38" t="s">
        <v>207</v>
      </c>
      <c r="B27" s="167" t="s">
        <v>92</v>
      </c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8"/>
      <c r="AT27" s="199">
        <v>213</v>
      </c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200"/>
      <c r="BF27" s="200"/>
      <c r="BG27" s="200"/>
      <c r="BH27" s="200"/>
      <c r="BI27" s="201"/>
      <c r="BJ27" s="205">
        <f>'01.01.20'!G15</f>
        <v>1338939</v>
      </c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  <c r="BZ27" s="207"/>
      <c r="CA27" s="202"/>
      <c r="CB27" s="203"/>
      <c r="CC27" s="203"/>
      <c r="CD27" s="203"/>
      <c r="CE27" s="203"/>
      <c r="CF27" s="203"/>
      <c r="CG27" s="203"/>
      <c r="CH27" s="203"/>
      <c r="CI27" s="203"/>
      <c r="CJ27" s="203"/>
      <c r="CK27" s="203"/>
      <c r="CL27" s="203"/>
      <c r="CM27" s="203"/>
      <c r="CN27" s="203"/>
      <c r="CO27" s="204"/>
      <c r="CP27" s="202"/>
      <c r="CQ27" s="203"/>
      <c r="CR27" s="203"/>
      <c r="CS27" s="203"/>
      <c r="CT27" s="203"/>
      <c r="CU27" s="203"/>
      <c r="CV27" s="203"/>
      <c r="CW27" s="203"/>
      <c r="CX27" s="203"/>
      <c r="CY27" s="203"/>
      <c r="CZ27" s="203"/>
      <c r="DA27" s="203"/>
      <c r="DB27" s="203"/>
      <c r="DC27" s="203"/>
      <c r="DD27" s="204"/>
    </row>
    <row r="28" spans="1:108" s="6" customFormat="1" ht="15" hidden="1">
      <c r="A28" s="38" t="s">
        <v>208</v>
      </c>
      <c r="B28" s="167" t="s">
        <v>92</v>
      </c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8"/>
      <c r="AT28" s="199">
        <v>213</v>
      </c>
      <c r="AU28" s="200"/>
      <c r="AV28" s="200"/>
      <c r="AW28" s="200"/>
      <c r="AX28" s="200"/>
      <c r="AY28" s="200"/>
      <c r="AZ28" s="200"/>
      <c r="BA28" s="200"/>
      <c r="BB28" s="200"/>
      <c r="BC28" s="200"/>
      <c r="BD28" s="200"/>
      <c r="BE28" s="200"/>
      <c r="BF28" s="200"/>
      <c r="BG28" s="200"/>
      <c r="BH28" s="200"/>
      <c r="BI28" s="201"/>
      <c r="BJ28" s="205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  <c r="BZ28" s="207"/>
      <c r="CA28" s="74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6"/>
      <c r="CP28" s="74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6"/>
    </row>
    <row r="29" spans="1:108" s="6" customFormat="1" ht="15" customHeight="1">
      <c r="A29" s="38"/>
      <c r="B29" s="167" t="s">
        <v>30</v>
      </c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8"/>
      <c r="AT29" s="199">
        <v>220</v>
      </c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  <c r="BI29" s="201"/>
      <c r="BJ29" s="211">
        <f>BJ31+BJ32+BJ33+BJ35+BJ36</f>
        <v>2539859</v>
      </c>
      <c r="BK29" s="221"/>
      <c r="BL29" s="221"/>
      <c r="BM29" s="221"/>
      <c r="BN29" s="221"/>
      <c r="BO29" s="221"/>
      <c r="BP29" s="221"/>
      <c r="BQ29" s="221"/>
      <c r="BR29" s="221"/>
      <c r="BS29" s="221"/>
      <c r="BT29" s="221"/>
      <c r="BU29" s="221"/>
      <c r="BV29" s="221"/>
      <c r="BW29" s="221"/>
      <c r="BX29" s="221"/>
      <c r="BY29" s="221"/>
      <c r="BZ29" s="222"/>
      <c r="CA29" s="202"/>
      <c r="CB29" s="203"/>
      <c r="CC29" s="203"/>
      <c r="CD29" s="203"/>
      <c r="CE29" s="203"/>
      <c r="CF29" s="203"/>
      <c r="CG29" s="203"/>
      <c r="CH29" s="203"/>
      <c r="CI29" s="203"/>
      <c r="CJ29" s="203"/>
      <c r="CK29" s="203"/>
      <c r="CL29" s="203"/>
      <c r="CM29" s="203"/>
      <c r="CN29" s="203"/>
      <c r="CO29" s="204"/>
      <c r="CP29" s="202"/>
      <c r="CQ29" s="203"/>
      <c r="CR29" s="203"/>
      <c r="CS29" s="203"/>
      <c r="CT29" s="203"/>
      <c r="CU29" s="203"/>
      <c r="CV29" s="203"/>
      <c r="CW29" s="203"/>
      <c r="CX29" s="203"/>
      <c r="CY29" s="203"/>
      <c r="CZ29" s="203"/>
      <c r="DA29" s="203"/>
      <c r="DB29" s="203"/>
      <c r="DC29" s="203"/>
      <c r="DD29" s="204"/>
    </row>
    <row r="30" spans="1:108" s="6" customFormat="1" ht="15">
      <c r="A30" s="38"/>
      <c r="B30" s="167" t="s">
        <v>1</v>
      </c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8"/>
      <c r="AT30" s="199"/>
      <c r="AU30" s="200"/>
      <c r="AV30" s="200"/>
      <c r="AW30" s="200"/>
      <c r="AX30" s="200"/>
      <c r="AY30" s="200"/>
      <c r="AZ30" s="200"/>
      <c r="BA30" s="200"/>
      <c r="BB30" s="200"/>
      <c r="BC30" s="200"/>
      <c r="BD30" s="200"/>
      <c r="BE30" s="200"/>
      <c r="BF30" s="200"/>
      <c r="BG30" s="200"/>
      <c r="BH30" s="200"/>
      <c r="BI30" s="201"/>
      <c r="BJ30" s="205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  <c r="BZ30" s="207"/>
      <c r="CA30" s="202"/>
      <c r="CB30" s="203"/>
      <c r="CC30" s="203"/>
      <c r="CD30" s="203"/>
      <c r="CE30" s="203"/>
      <c r="CF30" s="203"/>
      <c r="CG30" s="203"/>
      <c r="CH30" s="203"/>
      <c r="CI30" s="203"/>
      <c r="CJ30" s="203"/>
      <c r="CK30" s="203"/>
      <c r="CL30" s="203"/>
      <c r="CM30" s="203"/>
      <c r="CN30" s="203"/>
      <c r="CO30" s="204"/>
      <c r="CP30" s="202"/>
      <c r="CQ30" s="203"/>
      <c r="CR30" s="203"/>
      <c r="CS30" s="203"/>
      <c r="CT30" s="203"/>
      <c r="CU30" s="203"/>
      <c r="CV30" s="203"/>
      <c r="CW30" s="203"/>
      <c r="CX30" s="203"/>
      <c r="CY30" s="203"/>
      <c r="CZ30" s="203"/>
      <c r="DA30" s="203"/>
      <c r="DB30" s="203"/>
      <c r="DC30" s="203"/>
      <c r="DD30" s="204"/>
    </row>
    <row r="31" spans="1:108" s="6" customFormat="1" ht="15" customHeight="1">
      <c r="A31" s="38" t="s">
        <v>207</v>
      </c>
      <c r="B31" s="167" t="s">
        <v>113</v>
      </c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8"/>
      <c r="AT31" s="199">
        <v>221</v>
      </c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200"/>
      <c r="BH31" s="200"/>
      <c r="BI31" s="201"/>
      <c r="BJ31" s="205">
        <f>'01.01.20'!G16</f>
        <v>59000</v>
      </c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  <c r="BZ31" s="207"/>
      <c r="CA31" s="202"/>
      <c r="CB31" s="203"/>
      <c r="CC31" s="203"/>
      <c r="CD31" s="203"/>
      <c r="CE31" s="203"/>
      <c r="CF31" s="203"/>
      <c r="CG31" s="203"/>
      <c r="CH31" s="203"/>
      <c r="CI31" s="203"/>
      <c r="CJ31" s="203"/>
      <c r="CK31" s="203"/>
      <c r="CL31" s="203"/>
      <c r="CM31" s="203"/>
      <c r="CN31" s="203"/>
      <c r="CO31" s="204"/>
      <c r="CP31" s="202"/>
      <c r="CQ31" s="203"/>
      <c r="CR31" s="203"/>
      <c r="CS31" s="203"/>
      <c r="CT31" s="203"/>
      <c r="CU31" s="203"/>
      <c r="CV31" s="203"/>
      <c r="CW31" s="203"/>
      <c r="CX31" s="203"/>
      <c r="CY31" s="203"/>
      <c r="CZ31" s="203"/>
      <c r="DA31" s="203"/>
      <c r="DB31" s="203"/>
      <c r="DC31" s="203"/>
      <c r="DD31" s="204"/>
    </row>
    <row r="32" spans="1:108" s="6" customFormat="1" ht="15" customHeight="1">
      <c r="A32" s="38" t="s">
        <v>207</v>
      </c>
      <c r="B32" s="167" t="s">
        <v>114</v>
      </c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8"/>
      <c r="AT32" s="199">
        <v>222</v>
      </c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  <c r="BI32" s="201"/>
      <c r="BJ32" s="205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  <c r="BZ32" s="207"/>
      <c r="CA32" s="202"/>
      <c r="CB32" s="203"/>
      <c r="CC32" s="203"/>
      <c r="CD32" s="203"/>
      <c r="CE32" s="203"/>
      <c r="CF32" s="203"/>
      <c r="CG32" s="203"/>
      <c r="CH32" s="203"/>
      <c r="CI32" s="203"/>
      <c r="CJ32" s="203"/>
      <c r="CK32" s="203"/>
      <c r="CL32" s="203"/>
      <c r="CM32" s="203"/>
      <c r="CN32" s="203"/>
      <c r="CO32" s="204"/>
      <c r="CP32" s="202"/>
      <c r="CQ32" s="203"/>
      <c r="CR32" s="203"/>
      <c r="CS32" s="203"/>
      <c r="CT32" s="203"/>
      <c r="CU32" s="203"/>
      <c r="CV32" s="203"/>
      <c r="CW32" s="203"/>
      <c r="CX32" s="203"/>
      <c r="CY32" s="203"/>
      <c r="CZ32" s="203"/>
      <c r="DA32" s="203"/>
      <c r="DB32" s="203"/>
      <c r="DC32" s="203"/>
      <c r="DD32" s="204"/>
    </row>
    <row r="33" spans="1:108" s="6" customFormat="1" ht="15" customHeight="1">
      <c r="A33" s="38" t="s">
        <v>207</v>
      </c>
      <c r="B33" s="167" t="s">
        <v>115</v>
      </c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8"/>
      <c r="AT33" s="199">
        <v>223</v>
      </c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00"/>
      <c r="BF33" s="200"/>
      <c r="BG33" s="200"/>
      <c r="BH33" s="200"/>
      <c r="BI33" s="201"/>
      <c r="BJ33" s="205">
        <f>'01.01.20'!G18+'01.01.20'!G19</f>
        <v>1944871</v>
      </c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  <c r="BZ33" s="207"/>
      <c r="CA33" s="202"/>
      <c r="CB33" s="203"/>
      <c r="CC33" s="203"/>
      <c r="CD33" s="203"/>
      <c r="CE33" s="203"/>
      <c r="CF33" s="203"/>
      <c r="CG33" s="203"/>
      <c r="CH33" s="203"/>
      <c r="CI33" s="203"/>
      <c r="CJ33" s="203"/>
      <c r="CK33" s="203"/>
      <c r="CL33" s="203"/>
      <c r="CM33" s="203"/>
      <c r="CN33" s="203"/>
      <c r="CO33" s="204"/>
      <c r="CP33" s="202"/>
      <c r="CQ33" s="203"/>
      <c r="CR33" s="203"/>
      <c r="CS33" s="203"/>
      <c r="CT33" s="203"/>
      <c r="CU33" s="203"/>
      <c r="CV33" s="203"/>
      <c r="CW33" s="203"/>
      <c r="CX33" s="203"/>
      <c r="CY33" s="203"/>
      <c r="CZ33" s="203"/>
      <c r="DA33" s="203"/>
      <c r="DB33" s="203"/>
      <c r="DC33" s="203"/>
      <c r="DD33" s="204"/>
    </row>
    <row r="34" spans="1:108" s="6" customFormat="1" ht="30" customHeight="1">
      <c r="A34" s="38" t="s">
        <v>207</v>
      </c>
      <c r="B34" s="167" t="s">
        <v>116</v>
      </c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8"/>
      <c r="AT34" s="199">
        <v>224</v>
      </c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200"/>
      <c r="BH34" s="200"/>
      <c r="BI34" s="201"/>
      <c r="BJ34" s="205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  <c r="BZ34" s="207"/>
      <c r="CA34" s="202"/>
      <c r="CB34" s="203"/>
      <c r="CC34" s="203"/>
      <c r="CD34" s="203"/>
      <c r="CE34" s="203"/>
      <c r="CF34" s="203"/>
      <c r="CG34" s="203"/>
      <c r="CH34" s="203"/>
      <c r="CI34" s="203"/>
      <c r="CJ34" s="203"/>
      <c r="CK34" s="203"/>
      <c r="CL34" s="203"/>
      <c r="CM34" s="203"/>
      <c r="CN34" s="203"/>
      <c r="CO34" s="204"/>
      <c r="CP34" s="202"/>
      <c r="CQ34" s="203"/>
      <c r="CR34" s="203"/>
      <c r="CS34" s="203"/>
      <c r="CT34" s="203"/>
      <c r="CU34" s="203"/>
      <c r="CV34" s="203"/>
      <c r="CW34" s="203"/>
      <c r="CX34" s="203"/>
      <c r="CY34" s="203"/>
      <c r="CZ34" s="203"/>
      <c r="DA34" s="203"/>
      <c r="DB34" s="203"/>
      <c r="DC34" s="203"/>
      <c r="DD34" s="204"/>
    </row>
    <row r="35" spans="1:108" s="6" customFormat="1" ht="30" customHeight="1">
      <c r="A35" s="38" t="s">
        <v>207</v>
      </c>
      <c r="B35" s="167" t="s">
        <v>117</v>
      </c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8"/>
      <c r="AT35" s="199">
        <v>225</v>
      </c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  <c r="BI35" s="201"/>
      <c r="BJ35" s="205">
        <f>'01.01.20'!G20</f>
        <v>23865</v>
      </c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  <c r="BZ35" s="207"/>
      <c r="CA35" s="202"/>
      <c r="CB35" s="203"/>
      <c r="CC35" s="203"/>
      <c r="CD35" s="203"/>
      <c r="CE35" s="203"/>
      <c r="CF35" s="203"/>
      <c r="CG35" s="203"/>
      <c r="CH35" s="203"/>
      <c r="CI35" s="203"/>
      <c r="CJ35" s="203"/>
      <c r="CK35" s="203"/>
      <c r="CL35" s="203"/>
      <c r="CM35" s="203"/>
      <c r="CN35" s="203"/>
      <c r="CO35" s="204"/>
      <c r="CP35" s="202"/>
      <c r="CQ35" s="203"/>
      <c r="CR35" s="203"/>
      <c r="CS35" s="203"/>
      <c r="CT35" s="203"/>
      <c r="CU35" s="203"/>
      <c r="CV35" s="203"/>
      <c r="CW35" s="203"/>
      <c r="CX35" s="203"/>
      <c r="CY35" s="203"/>
      <c r="CZ35" s="203"/>
      <c r="DA35" s="203"/>
      <c r="DB35" s="203"/>
      <c r="DC35" s="203"/>
      <c r="DD35" s="204"/>
    </row>
    <row r="36" spans="1:108" s="6" customFormat="1" ht="15" customHeight="1">
      <c r="A36" s="38" t="s">
        <v>207</v>
      </c>
      <c r="B36" s="167" t="s">
        <v>118</v>
      </c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8"/>
      <c r="AT36" s="199">
        <v>226</v>
      </c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  <c r="BF36" s="200"/>
      <c r="BG36" s="200"/>
      <c r="BH36" s="200"/>
      <c r="BI36" s="201"/>
      <c r="BJ36" s="205">
        <f>'01.01.20'!G21</f>
        <v>512123</v>
      </c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  <c r="BZ36" s="207"/>
      <c r="CA36" s="202"/>
      <c r="CB36" s="203"/>
      <c r="CC36" s="203"/>
      <c r="CD36" s="203"/>
      <c r="CE36" s="203"/>
      <c r="CF36" s="203"/>
      <c r="CG36" s="203"/>
      <c r="CH36" s="203"/>
      <c r="CI36" s="203"/>
      <c r="CJ36" s="203"/>
      <c r="CK36" s="203"/>
      <c r="CL36" s="203"/>
      <c r="CM36" s="203"/>
      <c r="CN36" s="203"/>
      <c r="CO36" s="204"/>
      <c r="CP36" s="202"/>
      <c r="CQ36" s="203"/>
      <c r="CR36" s="203"/>
      <c r="CS36" s="203"/>
      <c r="CT36" s="203"/>
      <c r="CU36" s="203"/>
      <c r="CV36" s="203"/>
      <c r="CW36" s="203"/>
      <c r="CX36" s="203"/>
      <c r="CY36" s="203"/>
      <c r="CZ36" s="203"/>
      <c r="DA36" s="203"/>
      <c r="DB36" s="203"/>
      <c r="DC36" s="203"/>
      <c r="DD36" s="204"/>
    </row>
    <row r="37" spans="1:108" s="6" customFormat="1" ht="30" customHeight="1">
      <c r="A37" s="38"/>
      <c r="B37" s="167" t="s">
        <v>31</v>
      </c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8"/>
      <c r="AT37" s="199">
        <v>240</v>
      </c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0"/>
      <c r="BG37" s="200"/>
      <c r="BH37" s="200"/>
      <c r="BI37" s="201"/>
      <c r="BJ37" s="205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  <c r="BZ37" s="207"/>
      <c r="CA37" s="202"/>
      <c r="CB37" s="203"/>
      <c r="CC37" s="203"/>
      <c r="CD37" s="203"/>
      <c r="CE37" s="203"/>
      <c r="CF37" s="203"/>
      <c r="CG37" s="203"/>
      <c r="CH37" s="203"/>
      <c r="CI37" s="203"/>
      <c r="CJ37" s="203"/>
      <c r="CK37" s="203"/>
      <c r="CL37" s="203"/>
      <c r="CM37" s="203"/>
      <c r="CN37" s="203"/>
      <c r="CO37" s="204"/>
      <c r="CP37" s="202"/>
      <c r="CQ37" s="203"/>
      <c r="CR37" s="203"/>
      <c r="CS37" s="203"/>
      <c r="CT37" s="203"/>
      <c r="CU37" s="203"/>
      <c r="CV37" s="203"/>
      <c r="CW37" s="203"/>
      <c r="CX37" s="203"/>
      <c r="CY37" s="203"/>
      <c r="CZ37" s="203"/>
      <c r="DA37" s="203"/>
      <c r="DB37" s="203"/>
      <c r="DC37" s="203"/>
      <c r="DD37" s="204"/>
    </row>
    <row r="38" spans="1:108" s="6" customFormat="1" ht="14.25" customHeight="1">
      <c r="A38" s="38"/>
      <c r="B38" s="167" t="s">
        <v>1</v>
      </c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8"/>
      <c r="AT38" s="199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  <c r="BI38" s="201"/>
      <c r="BJ38" s="205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  <c r="BZ38" s="207"/>
      <c r="CA38" s="202"/>
      <c r="CB38" s="203"/>
      <c r="CC38" s="203"/>
      <c r="CD38" s="203"/>
      <c r="CE38" s="203"/>
      <c r="CF38" s="203"/>
      <c r="CG38" s="203"/>
      <c r="CH38" s="203"/>
      <c r="CI38" s="203"/>
      <c r="CJ38" s="203"/>
      <c r="CK38" s="203"/>
      <c r="CL38" s="203"/>
      <c r="CM38" s="203"/>
      <c r="CN38" s="203"/>
      <c r="CO38" s="204"/>
      <c r="CP38" s="202"/>
      <c r="CQ38" s="203"/>
      <c r="CR38" s="203"/>
      <c r="CS38" s="203"/>
      <c r="CT38" s="203"/>
      <c r="CU38" s="203"/>
      <c r="CV38" s="203"/>
      <c r="CW38" s="203"/>
      <c r="CX38" s="203"/>
      <c r="CY38" s="203"/>
      <c r="CZ38" s="203"/>
      <c r="DA38" s="203"/>
      <c r="DB38" s="203"/>
      <c r="DC38" s="203"/>
      <c r="DD38" s="204"/>
    </row>
    <row r="39" spans="1:108" s="6" customFormat="1" ht="45" customHeight="1" hidden="1">
      <c r="A39" s="38"/>
      <c r="B39" s="167" t="s">
        <v>50</v>
      </c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8"/>
      <c r="AT39" s="199">
        <v>241</v>
      </c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00"/>
      <c r="BI39" s="201"/>
      <c r="BJ39" s="205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  <c r="BZ39" s="207"/>
      <c r="CA39" s="202"/>
      <c r="CB39" s="203"/>
      <c r="CC39" s="203"/>
      <c r="CD39" s="203"/>
      <c r="CE39" s="203"/>
      <c r="CF39" s="203"/>
      <c r="CG39" s="203"/>
      <c r="CH39" s="203"/>
      <c r="CI39" s="203"/>
      <c r="CJ39" s="203"/>
      <c r="CK39" s="203"/>
      <c r="CL39" s="203"/>
      <c r="CM39" s="203"/>
      <c r="CN39" s="203"/>
      <c r="CO39" s="204"/>
      <c r="CP39" s="202"/>
      <c r="CQ39" s="203"/>
      <c r="CR39" s="203"/>
      <c r="CS39" s="203"/>
      <c r="CT39" s="203"/>
      <c r="CU39" s="203"/>
      <c r="CV39" s="203"/>
      <c r="CW39" s="203"/>
      <c r="CX39" s="203"/>
      <c r="CY39" s="203"/>
      <c r="CZ39" s="203"/>
      <c r="DA39" s="203"/>
      <c r="DB39" s="203"/>
      <c r="DC39" s="203"/>
      <c r="DD39" s="204"/>
    </row>
    <row r="40" spans="1:108" s="6" customFormat="1" ht="15" hidden="1">
      <c r="A40" s="38"/>
      <c r="B40" s="167" t="s">
        <v>48</v>
      </c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8"/>
      <c r="AT40" s="199">
        <v>260</v>
      </c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  <c r="BH40" s="200"/>
      <c r="BI40" s="201"/>
      <c r="BJ40" s="205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  <c r="BZ40" s="207"/>
      <c r="CA40" s="202"/>
      <c r="CB40" s="203"/>
      <c r="CC40" s="203"/>
      <c r="CD40" s="203"/>
      <c r="CE40" s="203"/>
      <c r="CF40" s="203"/>
      <c r="CG40" s="203"/>
      <c r="CH40" s="203"/>
      <c r="CI40" s="203"/>
      <c r="CJ40" s="203"/>
      <c r="CK40" s="203"/>
      <c r="CL40" s="203"/>
      <c r="CM40" s="203"/>
      <c r="CN40" s="203"/>
      <c r="CO40" s="204"/>
      <c r="CP40" s="202"/>
      <c r="CQ40" s="203"/>
      <c r="CR40" s="203"/>
      <c r="CS40" s="203"/>
      <c r="CT40" s="203"/>
      <c r="CU40" s="203"/>
      <c r="CV40" s="203"/>
      <c r="CW40" s="203"/>
      <c r="CX40" s="203"/>
      <c r="CY40" s="203"/>
      <c r="CZ40" s="203"/>
      <c r="DA40" s="203"/>
      <c r="DB40" s="203"/>
      <c r="DC40" s="203"/>
      <c r="DD40" s="204"/>
    </row>
    <row r="41" spans="1:108" s="6" customFormat="1" ht="14.25" customHeight="1" hidden="1">
      <c r="A41" s="38"/>
      <c r="B41" s="167" t="s">
        <v>1</v>
      </c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8"/>
      <c r="AT41" s="199"/>
      <c r="AU41" s="200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  <c r="BH41" s="200"/>
      <c r="BI41" s="201"/>
      <c r="BJ41" s="205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  <c r="BZ41" s="207"/>
      <c r="CA41" s="202"/>
      <c r="CB41" s="203"/>
      <c r="CC41" s="203"/>
      <c r="CD41" s="203"/>
      <c r="CE41" s="203"/>
      <c r="CF41" s="203"/>
      <c r="CG41" s="203"/>
      <c r="CH41" s="203"/>
      <c r="CI41" s="203"/>
      <c r="CJ41" s="203"/>
      <c r="CK41" s="203"/>
      <c r="CL41" s="203"/>
      <c r="CM41" s="203"/>
      <c r="CN41" s="203"/>
      <c r="CO41" s="204"/>
      <c r="CP41" s="202"/>
      <c r="CQ41" s="203"/>
      <c r="CR41" s="203"/>
      <c r="CS41" s="203"/>
      <c r="CT41" s="203"/>
      <c r="CU41" s="203"/>
      <c r="CV41" s="203"/>
      <c r="CW41" s="203"/>
      <c r="CX41" s="203"/>
      <c r="CY41" s="203"/>
      <c r="CZ41" s="203"/>
      <c r="DA41" s="203"/>
      <c r="DB41" s="203"/>
      <c r="DC41" s="203"/>
      <c r="DD41" s="204"/>
    </row>
    <row r="42" spans="1:108" s="6" customFormat="1" ht="30" customHeight="1" hidden="1">
      <c r="A42" s="38"/>
      <c r="B42" s="167" t="s">
        <v>119</v>
      </c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8"/>
      <c r="AT42" s="199">
        <v>262</v>
      </c>
      <c r="AU42" s="200"/>
      <c r="AV42" s="200"/>
      <c r="AW42" s="200"/>
      <c r="AX42" s="200"/>
      <c r="AY42" s="200"/>
      <c r="AZ42" s="200"/>
      <c r="BA42" s="200"/>
      <c r="BB42" s="200"/>
      <c r="BC42" s="200"/>
      <c r="BD42" s="200"/>
      <c r="BE42" s="200"/>
      <c r="BF42" s="200"/>
      <c r="BG42" s="200"/>
      <c r="BH42" s="200"/>
      <c r="BI42" s="201"/>
      <c r="BJ42" s="205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  <c r="BZ42" s="207"/>
      <c r="CA42" s="202"/>
      <c r="CB42" s="203"/>
      <c r="CC42" s="203"/>
      <c r="CD42" s="203"/>
      <c r="CE42" s="203"/>
      <c r="CF42" s="203"/>
      <c r="CG42" s="203"/>
      <c r="CH42" s="203"/>
      <c r="CI42" s="203"/>
      <c r="CJ42" s="203"/>
      <c r="CK42" s="203"/>
      <c r="CL42" s="203"/>
      <c r="CM42" s="203"/>
      <c r="CN42" s="203"/>
      <c r="CO42" s="204"/>
      <c r="CP42" s="202"/>
      <c r="CQ42" s="203"/>
      <c r="CR42" s="203"/>
      <c r="CS42" s="203"/>
      <c r="CT42" s="203"/>
      <c r="CU42" s="203"/>
      <c r="CV42" s="203"/>
      <c r="CW42" s="203"/>
      <c r="CX42" s="203"/>
      <c r="CY42" s="203"/>
      <c r="CZ42" s="203"/>
      <c r="DA42" s="203"/>
      <c r="DB42" s="203"/>
      <c r="DC42" s="203"/>
      <c r="DD42" s="204"/>
    </row>
    <row r="43" spans="1:108" s="6" customFormat="1" ht="45" customHeight="1" hidden="1">
      <c r="A43" s="38"/>
      <c r="B43" s="167" t="s">
        <v>120</v>
      </c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8"/>
      <c r="AT43" s="199">
        <v>263</v>
      </c>
      <c r="AU43" s="200"/>
      <c r="AV43" s="200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00"/>
      <c r="BI43" s="201"/>
      <c r="BJ43" s="205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  <c r="BZ43" s="207"/>
      <c r="CA43" s="202"/>
      <c r="CB43" s="203"/>
      <c r="CC43" s="203"/>
      <c r="CD43" s="203"/>
      <c r="CE43" s="203"/>
      <c r="CF43" s="203"/>
      <c r="CG43" s="203"/>
      <c r="CH43" s="203"/>
      <c r="CI43" s="203"/>
      <c r="CJ43" s="203"/>
      <c r="CK43" s="203"/>
      <c r="CL43" s="203"/>
      <c r="CM43" s="203"/>
      <c r="CN43" s="203"/>
      <c r="CO43" s="204"/>
      <c r="CP43" s="202"/>
      <c r="CQ43" s="203"/>
      <c r="CR43" s="203"/>
      <c r="CS43" s="203"/>
      <c r="CT43" s="203"/>
      <c r="CU43" s="203"/>
      <c r="CV43" s="203"/>
      <c r="CW43" s="203"/>
      <c r="CX43" s="203"/>
      <c r="CY43" s="203"/>
      <c r="CZ43" s="203"/>
      <c r="DA43" s="203"/>
      <c r="DB43" s="203"/>
      <c r="DC43" s="203"/>
      <c r="DD43" s="204"/>
    </row>
    <row r="44" spans="1:108" s="6" customFormat="1" ht="15">
      <c r="A44" s="38" t="s">
        <v>207</v>
      </c>
      <c r="B44" s="167" t="s">
        <v>49</v>
      </c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8"/>
      <c r="AT44" s="199">
        <v>290</v>
      </c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00"/>
      <c r="BI44" s="201"/>
      <c r="BJ44" s="205">
        <f>'01.01.20'!G22+'01.01.20'!G23+'01.01.20'!G24+'01.01.20'!G25</f>
        <v>0</v>
      </c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  <c r="BZ44" s="207"/>
      <c r="CA44" s="202"/>
      <c r="CB44" s="203"/>
      <c r="CC44" s="203"/>
      <c r="CD44" s="203"/>
      <c r="CE44" s="203"/>
      <c r="CF44" s="203"/>
      <c r="CG44" s="203"/>
      <c r="CH44" s="203"/>
      <c r="CI44" s="203"/>
      <c r="CJ44" s="203"/>
      <c r="CK44" s="203"/>
      <c r="CL44" s="203"/>
      <c r="CM44" s="203"/>
      <c r="CN44" s="203"/>
      <c r="CO44" s="204"/>
      <c r="CP44" s="202"/>
      <c r="CQ44" s="203"/>
      <c r="CR44" s="203"/>
      <c r="CS44" s="203"/>
      <c r="CT44" s="203"/>
      <c r="CU44" s="203"/>
      <c r="CV44" s="203"/>
      <c r="CW44" s="203"/>
      <c r="CX44" s="203"/>
      <c r="CY44" s="203"/>
      <c r="CZ44" s="203"/>
      <c r="DA44" s="203"/>
      <c r="DB44" s="203"/>
      <c r="DC44" s="203"/>
      <c r="DD44" s="204"/>
    </row>
    <row r="45" spans="1:108" s="6" customFormat="1" ht="30" customHeight="1">
      <c r="A45" s="38"/>
      <c r="B45" s="167" t="s">
        <v>22</v>
      </c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8"/>
      <c r="AT45" s="199">
        <v>300</v>
      </c>
      <c r="AU45" s="200"/>
      <c r="AV45" s="200"/>
      <c r="AW45" s="200"/>
      <c r="AX45" s="200"/>
      <c r="AY45" s="200"/>
      <c r="AZ45" s="200"/>
      <c r="BA45" s="200"/>
      <c r="BB45" s="200"/>
      <c r="BC45" s="200"/>
      <c r="BD45" s="200"/>
      <c r="BE45" s="200"/>
      <c r="BF45" s="200"/>
      <c r="BG45" s="200"/>
      <c r="BH45" s="200"/>
      <c r="BI45" s="201"/>
      <c r="BJ45" s="211">
        <f>BJ47+BJ48+BJ51</f>
        <v>26340</v>
      </c>
      <c r="BK45" s="221"/>
      <c r="BL45" s="221"/>
      <c r="BM45" s="221"/>
      <c r="BN45" s="221"/>
      <c r="BO45" s="221"/>
      <c r="BP45" s="221"/>
      <c r="BQ45" s="221"/>
      <c r="BR45" s="221"/>
      <c r="BS45" s="221"/>
      <c r="BT45" s="221"/>
      <c r="BU45" s="221"/>
      <c r="BV45" s="221"/>
      <c r="BW45" s="221"/>
      <c r="BX45" s="221"/>
      <c r="BY45" s="221"/>
      <c r="BZ45" s="222"/>
      <c r="CA45" s="202"/>
      <c r="CB45" s="203"/>
      <c r="CC45" s="203"/>
      <c r="CD45" s="203"/>
      <c r="CE45" s="203"/>
      <c r="CF45" s="203"/>
      <c r="CG45" s="203"/>
      <c r="CH45" s="203"/>
      <c r="CI45" s="203"/>
      <c r="CJ45" s="203"/>
      <c r="CK45" s="203"/>
      <c r="CL45" s="203"/>
      <c r="CM45" s="203"/>
      <c r="CN45" s="203"/>
      <c r="CO45" s="204"/>
      <c r="CP45" s="202"/>
      <c r="CQ45" s="203"/>
      <c r="CR45" s="203"/>
      <c r="CS45" s="203"/>
      <c r="CT45" s="203"/>
      <c r="CU45" s="203"/>
      <c r="CV45" s="203"/>
      <c r="CW45" s="203"/>
      <c r="CX45" s="203"/>
      <c r="CY45" s="203"/>
      <c r="CZ45" s="203"/>
      <c r="DA45" s="203"/>
      <c r="DB45" s="203"/>
      <c r="DC45" s="203"/>
      <c r="DD45" s="204"/>
    </row>
    <row r="46" spans="1:108" s="6" customFormat="1" ht="14.25" customHeight="1">
      <c r="A46" s="38"/>
      <c r="B46" s="167" t="s">
        <v>1</v>
      </c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8"/>
      <c r="AT46" s="199"/>
      <c r="AU46" s="200"/>
      <c r="AV46" s="200"/>
      <c r="AW46" s="200"/>
      <c r="AX46" s="200"/>
      <c r="AY46" s="200"/>
      <c r="AZ46" s="200"/>
      <c r="BA46" s="200"/>
      <c r="BB46" s="200"/>
      <c r="BC46" s="200"/>
      <c r="BD46" s="200"/>
      <c r="BE46" s="200"/>
      <c r="BF46" s="200"/>
      <c r="BG46" s="200"/>
      <c r="BH46" s="200"/>
      <c r="BI46" s="201"/>
      <c r="BJ46" s="205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  <c r="BZ46" s="207"/>
      <c r="CA46" s="202"/>
      <c r="CB46" s="203"/>
      <c r="CC46" s="203"/>
      <c r="CD46" s="203"/>
      <c r="CE46" s="203"/>
      <c r="CF46" s="203"/>
      <c r="CG46" s="203"/>
      <c r="CH46" s="203"/>
      <c r="CI46" s="203"/>
      <c r="CJ46" s="203"/>
      <c r="CK46" s="203"/>
      <c r="CL46" s="203"/>
      <c r="CM46" s="203"/>
      <c r="CN46" s="203"/>
      <c r="CO46" s="204"/>
      <c r="CP46" s="202"/>
      <c r="CQ46" s="203"/>
      <c r="CR46" s="203"/>
      <c r="CS46" s="203"/>
      <c r="CT46" s="203"/>
      <c r="CU46" s="203"/>
      <c r="CV46" s="203"/>
      <c r="CW46" s="203"/>
      <c r="CX46" s="203"/>
      <c r="CY46" s="203"/>
      <c r="CZ46" s="203"/>
      <c r="DA46" s="203"/>
      <c r="DB46" s="203"/>
      <c r="DC46" s="203"/>
      <c r="DD46" s="204"/>
    </row>
    <row r="47" spans="1:108" s="6" customFormat="1" ht="15">
      <c r="A47" s="38" t="s">
        <v>207</v>
      </c>
      <c r="B47" s="167" t="s">
        <v>126</v>
      </c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8"/>
      <c r="AT47" s="199">
        <v>310</v>
      </c>
      <c r="AU47" s="200"/>
      <c r="AV47" s="200"/>
      <c r="AW47" s="200"/>
      <c r="AX47" s="200"/>
      <c r="AY47" s="200"/>
      <c r="AZ47" s="200"/>
      <c r="BA47" s="200"/>
      <c r="BB47" s="200"/>
      <c r="BC47" s="200"/>
      <c r="BD47" s="200"/>
      <c r="BE47" s="200"/>
      <c r="BF47" s="200"/>
      <c r="BG47" s="200"/>
      <c r="BH47" s="200"/>
      <c r="BI47" s="201"/>
      <c r="BJ47" s="205">
        <f>'01.01.20'!G26</f>
        <v>0</v>
      </c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  <c r="BZ47" s="207"/>
      <c r="CA47" s="202"/>
      <c r="CB47" s="203"/>
      <c r="CC47" s="203"/>
      <c r="CD47" s="203"/>
      <c r="CE47" s="203"/>
      <c r="CF47" s="203"/>
      <c r="CG47" s="203"/>
      <c r="CH47" s="203"/>
      <c r="CI47" s="203"/>
      <c r="CJ47" s="203"/>
      <c r="CK47" s="203"/>
      <c r="CL47" s="203"/>
      <c r="CM47" s="203"/>
      <c r="CN47" s="203"/>
      <c r="CO47" s="204"/>
      <c r="CP47" s="202"/>
      <c r="CQ47" s="203"/>
      <c r="CR47" s="203"/>
      <c r="CS47" s="203"/>
      <c r="CT47" s="203"/>
      <c r="CU47" s="203"/>
      <c r="CV47" s="203"/>
      <c r="CW47" s="203"/>
      <c r="CX47" s="203"/>
      <c r="CY47" s="203"/>
      <c r="CZ47" s="203"/>
      <c r="DA47" s="203"/>
      <c r="DB47" s="203"/>
      <c r="DC47" s="203"/>
      <c r="DD47" s="204"/>
    </row>
    <row r="48" spans="1:108" s="6" customFormat="1" ht="15" hidden="1">
      <c r="A48" s="38" t="s">
        <v>208</v>
      </c>
      <c r="B48" s="167" t="s">
        <v>206</v>
      </c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8"/>
      <c r="AT48" s="199">
        <v>310</v>
      </c>
      <c r="AU48" s="200"/>
      <c r="AV48" s="200"/>
      <c r="AW48" s="200"/>
      <c r="AX48" s="200"/>
      <c r="AY48" s="200"/>
      <c r="AZ48" s="200"/>
      <c r="BA48" s="200"/>
      <c r="BB48" s="200"/>
      <c r="BC48" s="200"/>
      <c r="BD48" s="200"/>
      <c r="BE48" s="200"/>
      <c r="BF48" s="200"/>
      <c r="BG48" s="200"/>
      <c r="BH48" s="200"/>
      <c r="BI48" s="201"/>
      <c r="BJ48" s="205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  <c r="BZ48" s="207"/>
      <c r="CA48" s="74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6"/>
      <c r="CP48" s="74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6"/>
    </row>
    <row r="49" spans="1:108" s="6" customFormat="1" ht="30" customHeight="1" hidden="1">
      <c r="A49" s="38"/>
      <c r="B49" s="167" t="s">
        <v>127</v>
      </c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8"/>
      <c r="AT49" s="199">
        <v>320</v>
      </c>
      <c r="AU49" s="200"/>
      <c r="AV49" s="200"/>
      <c r="AW49" s="200"/>
      <c r="AX49" s="200"/>
      <c r="AY49" s="200"/>
      <c r="AZ49" s="200"/>
      <c r="BA49" s="200"/>
      <c r="BB49" s="200"/>
      <c r="BC49" s="200"/>
      <c r="BD49" s="200"/>
      <c r="BE49" s="200"/>
      <c r="BF49" s="200"/>
      <c r="BG49" s="200"/>
      <c r="BH49" s="200"/>
      <c r="BI49" s="201"/>
      <c r="BJ49" s="205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  <c r="BZ49" s="207"/>
      <c r="CA49" s="202"/>
      <c r="CB49" s="203"/>
      <c r="CC49" s="203"/>
      <c r="CD49" s="203"/>
      <c r="CE49" s="203"/>
      <c r="CF49" s="203"/>
      <c r="CG49" s="203"/>
      <c r="CH49" s="203"/>
      <c r="CI49" s="203"/>
      <c r="CJ49" s="203"/>
      <c r="CK49" s="203"/>
      <c r="CL49" s="203"/>
      <c r="CM49" s="203"/>
      <c r="CN49" s="203"/>
      <c r="CO49" s="204"/>
      <c r="CP49" s="202"/>
      <c r="CQ49" s="203"/>
      <c r="CR49" s="203"/>
      <c r="CS49" s="203"/>
      <c r="CT49" s="203"/>
      <c r="CU49" s="203"/>
      <c r="CV49" s="203"/>
      <c r="CW49" s="203"/>
      <c r="CX49" s="203"/>
      <c r="CY49" s="203"/>
      <c r="CZ49" s="203"/>
      <c r="DA49" s="203"/>
      <c r="DB49" s="203"/>
      <c r="DC49" s="203"/>
      <c r="DD49" s="204"/>
    </row>
    <row r="50" spans="1:108" s="6" customFormat="1" ht="30" customHeight="1" hidden="1">
      <c r="A50" s="38"/>
      <c r="B50" s="167" t="s">
        <v>128</v>
      </c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8"/>
      <c r="AT50" s="199">
        <v>330</v>
      </c>
      <c r="AU50" s="200"/>
      <c r="AV50" s="200"/>
      <c r="AW50" s="200"/>
      <c r="AX50" s="200"/>
      <c r="AY50" s="200"/>
      <c r="AZ50" s="200"/>
      <c r="BA50" s="200"/>
      <c r="BB50" s="200"/>
      <c r="BC50" s="200"/>
      <c r="BD50" s="200"/>
      <c r="BE50" s="200"/>
      <c r="BF50" s="200"/>
      <c r="BG50" s="200"/>
      <c r="BH50" s="200"/>
      <c r="BI50" s="201"/>
      <c r="BJ50" s="205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  <c r="BZ50" s="207"/>
      <c r="CA50" s="202"/>
      <c r="CB50" s="203"/>
      <c r="CC50" s="203"/>
      <c r="CD50" s="203"/>
      <c r="CE50" s="203"/>
      <c r="CF50" s="203"/>
      <c r="CG50" s="203"/>
      <c r="CH50" s="203"/>
      <c r="CI50" s="203"/>
      <c r="CJ50" s="203"/>
      <c r="CK50" s="203"/>
      <c r="CL50" s="203"/>
      <c r="CM50" s="203"/>
      <c r="CN50" s="203"/>
      <c r="CO50" s="204"/>
      <c r="CP50" s="202"/>
      <c r="CQ50" s="203"/>
      <c r="CR50" s="203"/>
      <c r="CS50" s="203"/>
      <c r="CT50" s="203"/>
      <c r="CU50" s="203"/>
      <c r="CV50" s="203"/>
      <c r="CW50" s="203"/>
      <c r="CX50" s="203"/>
      <c r="CY50" s="203"/>
      <c r="CZ50" s="203"/>
      <c r="DA50" s="203"/>
      <c r="DB50" s="203"/>
      <c r="DC50" s="203"/>
      <c r="DD50" s="204"/>
    </row>
    <row r="51" spans="1:108" s="6" customFormat="1" ht="30" customHeight="1">
      <c r="A51" s="38" t="s">
        <v>207</v>
      </c>
      <c r="B51" s="167" t="s">
        <v>129</v>
      </c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8"/>
      <c r="AT51" s="199" t="s">
        <v>255</v>
      </c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1"/>
      <c r="BJ51" s="205">
        <f>'01.01.20'!G27</f>
        <v>26340</v>
      </c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  <c r="BZ51" s="207"/>
      <c r="CA51" s="202"/>
      <c r="CB51" s="203"/>
      <c r="CC51" s="203"/>
      <c r="CD51" s="203"/>
      <c r="CE51" s="203"/>
      <c r="CF51" s="203"/>
      <c r="CG51" s="203"/>
      <c r="CH51" s="203"/>
      <c r="CI51" s="203"/>
      <c r="CJ51" s="203"/>
      <c r="CK51" s="203"/>
      <c r="CL51" s="203"/>
      <c r="CM51" s="203"/>
      <c r="CN51" s="203"/>
      <c r="CO51" s="204"/>
      <c r="CP51" s="202"/>
      <c r="CQ51" s="203"/>
      <c r="CR51" s="203"/>
      <c r="CS51" s="203"/>
      <c r="CT51" s="203"/>
      <c r="CU51" s="203"/>
      <c r="CV51" s="203"/>
      <c r="CW51" s="203"/>
      <c r="CX51" s="203"/>
      <c r="CY51" s="203"/>
      <c r="CZ51" s="203"/>
      <c r="DA51" s="203"/>
      <c r="DB51" s="203"/>
      <c r="DC51" s="203"/>
      <c r="DD51" s="204"/>
    </row>
    <row r="52" spans="1:108" s="6" customFormat="1" ht="15">
      <c r="A52" s="38"/>
      <c r="B52" s="167" t="s">
        <v>94</v>
      </c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8"/>
      <c r="AT52" s="199">
        <v>500</v>
      </c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  <c r="BH52" s="200"/>
      <c r="BI52" s="201"/>
      <c r="BJ52" s="205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  <c r="BZ52" s="207"/>
      <c r="CA52" s="202"/>
      <c r="CB52" s="203"/>
      <c r="CC52" s="203"/>
      <c r="CD52" s="203"/>
      <c r="CE52" s="203"/>
      <c r="CF52" s="203"/>
      <c r="CG52" s="203"/>
      <c r="CH52" s="203"/>
      <c r="CI52" s="203"/>
      <c r="CJ52" s="203"/>
      <c r="CK52" s="203"/>
      <c r="CL52" s="203"/>
      <c r="CM52" s="203"/>
      <c r="CN52" s="203"/>
      <c r="CO52" s="204"/>
      <c r="CP52" s="202"/>
      <c r="CQ52" s="203"/>
      <c r="CR52" s="203"/>
      <c r="CS52" s="203"/>
      <c r="CT52" s="203"/>
      <c r="CU52" s="203"/>
      <c r="CV52" s="203"/>
      <c r="CW52" s="203"/>
      <c r="CX52" s="203"/>
      <c r="CY52" s="203"/>
      <c r="CZ52" s="203"/>
      <c r="DA52" s="203"/>
      <c r="DB52" s="203"/>
      <c r="DC52" s="203"/>
      <c r="DD52" s="204"/>
    </row>
    <row r="53" spans="1:108" s="6" customFormat="1" ht="14.25" customHeight="1">
      <c r="A53" s="38"/>
      <c r="B53" s="167" t="s">
        <v>1</v>
      </c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8"/>
      <c r="AT53" s="199"/>
      <c r="AU53" s="200"/>
      <c r="AV53" s="200"/>
      <c r="AW53" s="200"/>
      <c r="AX53" s="200"/>
      <c r="AY53" s="200"/>
      <c r="AZ53" s="200"/>
      <c r="BA53" s="200"/>
      <c r="BB53" s="200"/>
      <c r="BC53" s="200"/>
      <c r="BD53" s="200"/>
      <c r="BE53" s="200"/>
      <c r="BF53" s="200"/>
      <c r="BG53" s="200"/>
      <c r="BH53" s="200"/>
      <c r="BI53" s="201"/>
      <c r="BJ53" s="205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  <c r="BZ53" s="207"/>
      <c r="CA53" s="202"/>
      <c r="CB53" s="203"/>
      <c r="CC53" s="203"/>
      <c r="CD53" s="203"/>
      <c r="CE53" s="203"/>
      <c r="CF53" s="203"/>
      <c r="CG53" s="203"/>
      <c r="CH53" s="203"/>
      <c r="CI53" s="203"/>
      <c r="CJ53" s="203"/>
      <c r="CK53" s="203"/>
      <c r="CL53" s="203"/>
      <c r="CM53" s="203"/>
      <c r="CN53" s="203"/>
      <c r="CO53" s="204"/>
      <c r="CP53" s="202"/>
      <c r="CQ53" s="203"/>
      <c r="CR53" s="203"/>
      <c r="CS53" s="203"/>
      <c r="CT53" s="203"/>
      <c r="CU53" s="203"/>
      <c r="CV53" s="203"/>
      <c r="CW53" s="203"/>
      <c r="CX53" s="203"/>
      <c r="CY53" s="203"/>
      <c r="CZ53" s="203"/>
      <c r="DA53" s="203"/>
      <c r="DB53" s="203"/>
      <c r="DC53" s="203"/>
      <c r="DD53" s="204"/>
    </row>
    <row r="54" spans="1:108" s="6" customFormat="1" ht="45" customHeight="1">
      <c r="A54" s="38"/>
      <c r="B54" s="167" t="s">
        <v>121</v>
      </c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8"/>
      <c r="AT54" s="199">
        <v>520</v>
      </c>
      <c r="AU54" s="200"/>
      <c r="AV54" s="200"/>
      <c r="AW54" s="200"/>
      <c r="AX54" s="200"/>
      <c r="AY54" s="200"/>
      <c r="AZ54" s="200"/>
      <c r="BA54" s="200"/>
      <c r="BB54" s="200"/>
      <c r="BC54" s="200"/>
      <c r="BD54" s="200"/>
      <c r="BE54" s="200"/>
      <c r="BF54" s="200"/>
      <c r="BG54" s="200"/>
      <c r="BH54" s="200"/>
      <c r="BI54" s="201"/>
      <c r="BJ54" s="205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  <c r="BZ54" s="207"/>
      <c r="CA54" s="202"/>
      <c r="CB54" s="203"/>
      <c r="CC54" s="203"/>
      <c r="CD54" s="203"/>
      <c r="CE54" s="203"/>
      <c r="CF54" s="203"/>
      <c r="CG54" s="203"/>
      <c r="CH54" s="203"/>
      <c r="CI54" s="203"/>
      <c r="CJ54" s="203"/>
      <c r="CK54" s="203"/>
      <c r="CL54" s="203"/>
      <c r="CM54" s="203"/>
      <c r="CN54" s="203"/>
      <c r="CO54" s="204"/>
      <c r="CP54" s="202"/>
      <c r="CQ54" s="203"/>
      <c r="CR54" s="203"/>
      <c r="CS54" s="203"/>
      <c r="CT54" s="203"/>
      <c r="CU54" s="203"/>
      <c r="CV54" s="203"/>
      <c r="CW54" s="203"/>
      <c r="CX54" s="203"/>
      <c r="CY54" s="203"/>
      <c r="CZ54" s="203"/>
      <c r="DA54" s="203"/>
      <c r="DB54" s="203"/>
      <c r="DC54" s="203"/>
      <c r="DD54" s="204"/>
    </row>
    <row r="55" spans="1:108" s="6" customFormat="1" ht="30" customHeight="1">
      <c r="A55" s="38"/>
      <c r="B55" s="167" t="s">
        <v>122</v>
      </c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8"/>
      <c r="AT55" s="199">
        <v>530</v>
      </c>
      <c r="AU55" s="200"/>
      <c r="AV55" s="200"/>
      <c r="AW55" s="200"/>
      <c r="AX55" s="200"/>
      <c r="AY55" s="200"/>
      <c r="AZ55" s="200"/>
      <c r="BA55" s="200"/>
      <c r="BB55" s="200"/>
      <c r="BC55" s="200"/>
      <c r="BD55" s="200"/>
      <c r="BE55" s="200"/>
      <c r="BF55" s="200"/>
      <c r="BG55" s="200"/>
      <c r="BH55" s="200"/>
      <c r="BI55" s="201"/>
      <c r="BJ55" s="205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  <c r="BZ55" s="207"/>
      <c r="CA55" s="202"/>
      <c r="CB55" s="203"/>
      <c r="CC55" s="203"/>
      <c r="CD55" s="203"/>
      <c r="CE55" s="203"/>
      <c r="CF55" s="203"/>
      <c r="CG55" s="203"/>
      <c r="CH55" s="203"/>
      <c r="CI55" s="203"/>
      <c r="CJ55" s="203"/>
      <c r="CK55" s="203"/>
      <c r="CL55" s="203"/>
      <c r="CM55" s="203"/>
      <c r="CN55" s="203"/>
      <c r="CO55" s="204"/>
      <c r="CP55" s="202"/>
      <c r="CQ55" s="203"/>
      <c r="CR55" s="203"/>
      <c r="CS55" s="203"/>
      <c r="CT55" s="203"/>
      <c r="CU55" s="203"/>
      <c r="CV55" s="203"/>
      <c r="CW55" s="203"/>
      <c r="CX55" s="203"/>
      <c r="CY55" s="203"/>
      <c r="CZ55" s="203"/>
      <c r="DA55" s="203"/>
      <c r="DB55" s="203"/>
      <c r="DC55" s="203"/>
      <c r="DD55" s="204"/>
    </row>
    <row r="56" spans="1:108" s="6" customFormat="1" ht="15" customHeight="1">
      <c r="A56" s="38"/>
      <c r="B56" s="232" t="s">
        <v>23</v>
      </c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232"/>
      <c r="Z56" s="232"/>
      <c r="AA56" s="232"/>
      <c r="AB56" s="232"/>
      <c r="AC56" s="232"/>
      <c r="AD56" s="232"/>
      <c r="AE56" s="232"/>
      <c r="AF56" s="232"/>
      <c r="AG56" s="232"/>
      <c r="AH56" s="232"/>
      <c r="AI56" s="232"/>
      <c r="AJ56" s="232"/>
      <c r="AK56" s="232"/>
      <c r="AL56" s="232"/>
      <c r="AM56" s="232"/>
      <c r="AN56" s="232"/>
      <c r="AO56" s="232"/>
      <c r="AP56" s="232"/>
      <c r="AQ56" s="232"/>
      <c r="AR56" s="232"/>
      <c r="AS56" s="233"/>
      <c r="AT56" s="199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1"/>
      <c r="BJ56" s="205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  <c r="BZ56" s="207"/>
      <c r="CA56" s="202"/>
      <c r="CB56" s="203"/>
      <c r="CC56" s="203"/>
      <c r="CD56" s="203"/>
      <c r="CE56" s="203"/>
      <c r="CF56" s="203"/>
      <c r="CG56" s="203"/>
      <c r="CH56" s="203"/>
      <c r="CI56" s="203"/>
      <c r="CJ56" s="203"/>
      <c r="CK56" s="203"/>
      <c r="CL56" s="203"/>
      <c r="CM56" s="203"/>
      <c r="CN56" s="203"/>
      <c r="CO56" s="204"/>
      <c r="CP56" s="202"/>
      <c r="CQ56" s="203"/>
      <c r="CR56" s="203"/>
      <c r="CS56" s="203"/>
      <c r="CT56" s="203"/>
      <c r="CU56" s="203"/>
      <c r="CV56" s="203"/>
      <c r="CW56" s="203"/>
      <c r="CX56" s="203"/>
      <c r="CY56" s="203"/>
      <c r="CZ56" s="203"/>
      <c r="DA56" s="203"/>
      <c r="DB56" s="203"/>
      <c r="DC56" s="203"/>
      <c r="DD56" s="204"/>
    </row>
    <row r="57" spans="1:108" s="6" customFormat="1" ht="15">
      <c r="A57" s="38"/>
      <c r="B57" s="167" t="s">
        <v>24</v>
      </c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8"/>
      <c r="AT57" s="199" t="s">
        <v>21</v>
      </c>
      <c r="AU57" s="200"/>
      <c r="AV57" s="200"/>
      <c r="AW57" s="200"/>
      <c r="AX57" s="200"/>
      <c r="AY57" s="200"/>
      <c r="AZ57" s="200"/>
      <c r="BA57" s="200"/>
      <c r="BB57" s="200"/>
      <c r="BC57" s="200"/>
      <c r="BD57" s="200"/>
      <c r="BE57" s="200"/>
      <c r="BF57" s="200"/>
      <c r="BG57" s="200"/>
      <c r="BH57" s="200"/>
      <c r="BI57" s="201"/>
      <c r="BJ57" s="205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  <c r="BZ57" s="207"/>
      <c r="CA57" s="202"/>
      <c r="CB57" s="203"/>
      <c r="CC57" s="203"/>
      <c r="CD57" s="203"/>
      <c r="CE57" s="203"/>
      <c r="CF57" s="203"/>
      <c r="CG57" s="203"/>
      <c r="CH57" s="203"/>
      <c r="CI57" s="203"/>
      <c r="CJ57" s="203"/>
      <c r="CK57" s="203"/>
      <c r="CL57" s="203"/>
      <c r="CM57" s="203"/>
      <c r="CN57" s="203"/>
      <c r="CO57" s="204"/>
      <c r="CP57" s="202"/>
      <c r="CQ57" s="203"/>
      <c r="CR57" s="203"/>
      <c r="CS57" s="203"/>
      <c r="CT57" s="203"/>
      <c r="CU57" s="203"/>
      <c r="CV57" s="203"/>
      <c r="CW57" s="203"/>
      <c r="CX57" s="203"/>
      <c r="CY57" s="203"/>
      <c r="CZ57" s="203"/>
      <c r="DA57" s="203"/>
      <c r="DB57" s="203"/>
      <c r="DC57" s="203"/>
      <c r="DD57" s="204"/>
    </row>
    <row r="58" ht="12" customHeight="1"/>
    <row r="59" spans="1:56" ht="14.25" customHeight="1">
      <c r="A59" s="6" t="s">
        <v>150</v>
      </c>
      <c r="B59" s="6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</row>
    <row r="60" spans="1:108" ht="14.25" customHeight="1">
      <c r="A60" s="6" t="s">
        <v>100</v>
      </c>
      <c r="B60" s="6"/>
      <c r="BE60" s="243"/>
      <c r="BF60" s="243"/>
      <c r="BG60" s="243"/>
      <c r="BH60" s="243"/>
      <c r="BI60" s="243"/>
      <c r="BJ60" s="243"/>
      <c r="BK60" s="243"/>
      <c r="BL60" s="243"/>
      <c r="BM60" s="243"/>
      <c r="BN60" s="243"/>
      <c r="BO60" s="243"/>
      <c r="BP60" s="243"/>
      <c r="BQ60" s="243"/>
      <c r="BR60" s="243"/>
      <c r="BS60" s="243"/>
      <c r="BT60" s="243"/>
      <c r="BU60" s="243"/>
      <c r="BV60" s="243"/>
      <c r="BW60" s="243"/>
      <c r="BX60" s="243"/>
      <c r="CA60" s="243" t="s">
        <v>161</v>
      </c>
      <c r="CB60" s="243"/>
      <c r="CC60" s="243"/>
      <c r="CD60" s="243"/>
      <c r="CE60" s="243"/>
      <c r="CF60" s="243"/>
      <c r="CG60" s="243"/>
      <c r="CH60" s="243"/>
      <c r="CI60" s="243"/>
      <c r="CJ60" s="243"/>
      <c r="CK60" s="243"/>
      <c r="CL60" s="243"/>
      <c r="CM60" s="243"/>
      <c r="CN60" s="243"/>
      <c r="CO60" s="243"/>
      <c r="CP60" s="243"/>
      <c r="CQ60" s="243"/>
      <c r="CR60" s="243"/>
      <c r="CS60" s="243"/>
      <c r="CT60" s="243"/>
      <c r="CU60" s="243"/>
      <c r="CV60" s="243"/>
      <c r="CW60" s="243"/>
      <c r="CX60" s="243"/>
      <c r="CY60" s="243"/>
      <c r="CZ60" s="243"/>
      <c r="DA60" s="243"/>
      <c r="DB60" s="243"/>
      <c r="DC60" s="243"/>
      <c r="DD60" s="243"/>
    </row>
    <row r="61" spans="1:108" s="2" customFormat="1" ht="12">
      <c r="A61" s="41"/>
      <c r="B61" s="41"/>
      <c r="BE61" s="238" t="s">
        <v>13</v>
      </c>
      <c r="BF61" s="238"/>
      <c r="BG61" s="238"/>
      <c r="BH61" s="238"/>
      <c r="BI61" s="238"/>
      <c r="BJ61" s="238"/>
      <c r="BK61" s="238"/>
      <c r="BL61" s="238"/>
      <c r="BM61" s="238"/>
      <c r="BN61" s="238"/>
      <c r="BO61" s="238"/>
      <c r="BP61" s="238"/>
      <c r="BQ61" s="238"/>
      <c r="BR61" s="238"/>
      <c r="BS61" s="238"/>
      <c r="BT61" s="238"/>
      <c r="BU61" s="238"/>
      <c r="BV61" s="238"/>
      <c r="BW61" s="238"/>
      <c r="BX61" s="238"/>
      <c r="CA61" s="238" t="s">
        <v>14</v>
      </c>
      <c r="CB61" s="238"/>
      <c r="CC61" s="238"/>
      <c r="CD61" s="238"/>
      <c r="CE61" s="238"/>
      <c r="CF61" s="238"/>
      <c r="CG61" s="238"/>
      <c r="CH61" s="238"/>
      <c r="CI61" s="238"/>
      <c r="CJ61" s="238"/>
      <c r="CK61" s="238"/>
      <c r="CL61" s="238"/>
      <c r="CM61" s="238"/>
      <c r="CN61" s="238"/>
      <c r="CO61" s="238"/>
      <c r="CP61" s="238"/>
      <c r="CQ61" s="238"/>
      <c r="CR61" s="238"/>
      <c r="CS61" s="238"/>
      <c r="CT61" s="238"/>
      <c r="CU61" s="238"/>
      <c r="CV61" s="238"/>
      <c r="CW61" s="238"/>
      <c r="CX61" s="238"/>
      <c r="CY61" s="238"/>
      <c r="CZ61" s="238"/>
      <c r="DA61" s="238"/>
      <c r="DB61" s="238"/>
      <c r="DC61" s="238"/>
      <c r="DD61" s="238"/>
    </row>
    <row r="62" spans="1:108" ht="14.25" customHeight="1">
      <c r="A62" s="6" t="s">
        <v>151</v>
      </c>
      <c r="B62" s="6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</row>
    <row r="63" spans="1:108" ht="14.25" customHeight="1">
      <c r="A63" s="6" t="s">
        <v>123</v>
      </c>
      <c r="B63" s="6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</row>
    <row r="64" spans="1:108" ht="14.25" customHeight="1">
      <c r="A64" s="6" t="s">
        <v>124</v>
      </c>
      <c r="B64" s="6"/>
      <c r="BE64" s="243"/>
      <c r="BF64" s="243"/>
      <c r="BG64" s="243"/>
      <c r="BH64" s="243"/>
      <c r="BI64" s="243"/>
      <c r="BJ64" s="243"/>
      <c r="BK64" s="243"/>
      <c r="BL64" s="243"/>
      <c r="BM64" s="243"/>
      <c r="BN64" s="243"/>
      <c r="BO64" s="243"/>
      <c r="BP64" s="243"/>
      <c r="BQ64" s="243"/>
      <c r="BR64" s="243"/>
      <c r="BS64" s="243"/>
      <c r="BT64" s="243"/>
      <c r="BU64" s="243"/>
      <c r="BV64" s="243"/>
      <c r="BW64" s="243"/>
      <c r="BX64" s="243"/>
      <c r="CA64" s="237" t="s">
        <v>252</v>
      </c>
      <c r="CB64" s="237"/>
      <c r="CC64" s="237"/>
      <c r="CD64" s="237"/>
      <c r="CE64" s="237"/>
      <c r="CF64" s="237"/>
      <c r="CG64" s="237"/>
      <c r="CH64" s="237"/>
      <c r="CI64" s="237"/>
      <c r="CJ64" s="237"/>
      <c r="CK64" s="237"/>
      <c r="CL64" s="237"/>
      <c r="CM64" s="237"/>
      <c r="CN64" s="237"/>
      <c r="CO64" s="237"/>
      <c r="CP64" s="237"/>
      <c r="CQ64" s="237"/>
      <c r="CR64" s="237"/>
      <c r="CS64" s="237"/>
      <c r="CT64" s="237"/>
      <c r="CU64" s="237"/>
      <c r="CV64" s="237"/>
      <c r="CW64" s="237"/>
      <c r="CX64" s="237"/>
      <c r="CY64" s="237"/>
      <c r="CZ64" s="237"/>
      <c r="DA64" s="237"/>
      <c r="DB64" s="237"/>
      <c r="DC64" s="237"/>
      <c r="DD64" s="237"/>
    </row>
    <row r="65" spans="1:108" s="2" customFormat="1" ht="15.75" customHeight="1">
      <c r="A65" s="41"/>
      <c r="B65" s="41"/>
      <c r="BE65" s="238" t="s">
        <v>13</v>
      </c>
      <c r="BF65" s="238"/>
      <c r="BG65" s="238"/>
      <c r="BH65" s="238"/>
      <c r="BI65" s="238"/>
      <c r="BJ65" s="238"/>
      <c r="BK65" s="238"/>
      <c r="BL65" s="238"/>
      <c r="BM65" s="238"/>
      <c r="BN65" s="238"/>
      <c r="BO65" s="238"/>
      <c r="BP65" s="238"/>
      <c r="BQ65" s="238"/>
      <c r="BR65" s="238"/>
      <c r="BS65" s="238"/>
      <c r="BT65" s="238"/>
      <c r="BU65" s="238"/>
      <c r="BV65" s="238"/>
      <c r="BW65" s="238"/>
      <c r="BX65" s="238"/>
      <c r="CA65" s="238" t="s">
        <v>14</v>
      </c>
      <c r="CB65" s="238"/>
      <c r="CC65" s="238"/>
      <c r="CD65" s="238"/>
      <c r="CE65" s="238"/>
      <c r="CF65" s="238"/>
      <c r="CG65" s="238"/>
      <c r="CH65" s="238"/>
      <c r="CI65" s="238"/>
      <c r="CJ65" s="238"/>
      <c r="CK65" s="238"/>
      <c r="CL65" s="238"/>
      <c r="CM65" s="238"/>
      <c r="CN65" s="238"/>
      <c r="CO65" s="238"/>
      <c r="CP65" s="238"/>
      <c r="CQ65" s="238"/>
      <c r="CR65" s="238"/>
      <c r="CS65" s="238"/>
      <c r="CT65" s="238"/>
      <c r="CU65" s="238"/>
      <c r="CV65" s="238"/>
      <c r="CW65" s="238"/>
      <c r="CX65" s="238"/>
      <c r="CY65" s="238"/>
      <c r="CZ65" s="238"/>
      <c r="DA65" s="238"/>
      <c r="DB65" s="238"/>
      <c r="DC65" s="238"/>
      <c r="DD65" s="238"/>
    </row>
    <row r="66" spans="1:108" s="46" customFormat="1" ht="14.25" customHeight="1">
      <c r="A66" s="45" t="s">
        <v>87</v>
      </c>
      <c r="B66" s="45"/>
      <c r="BE66" s="237"/>
      <c r="BF66" s="237"/>
      <c r="BG66" s="237"/>
      <c r="BH66" s="237"/>
      <c r="BI66" s="237"/>
      <c r="BJ66" s="237"/>
      <c r="BK66" s="237"/>
      <c r="BL66" s="237"/>
      <c r="BM66" s="237"/>
      <c r="BN66" s="237"/>
      <c r="BO66" s="237"/>
      <c r="BP66" s="237"/>
      <c r="BQ66" s="237"/>
      <c r="BR66" s="237"/>
      <c r="BS66" s="237"/>
      <c r="BT66" s="237"/>
      <c r="BU66" s="237"/>
      <c r="BV66" s="237"/>
      <c r="BW66" s="237"/>
      <c r="BX66" s="237"/>
      <c r="CA66" s="237" t="s">
        <v>252</v>
      </c>
      <c r="CB66" s="237"/>
      <c r="CC66" s="237"/>
      <c r="CD66" s="237"/>
      <c r="CE66" s="237"/>
      <c r="CF66" s="237"/>
      <c r="CG66" s="237"/>
      <c r="CH66" s="237"/>
      <c r="CI66" s="237"/>
      <c r="CJ66" s="237"/>
      <c r="CK66" s="237"/>
      <c r="CL66" s="237"/>
      <c r="CM66" s="237"/>
      <c r="CN66" s="237"/>
      <c r="CO66" s="237"/>
      <c r="CP66" s="237"/>
      <c r="CQ66" s="237"/>
      <c r="CR66" s="237"/>
      <c r="CS66" s="237"/>
      <c r="CT66" s="237"/>
      <c r="CU66" s="237"/>
      <c r="CV66" s="237"/>
      <c r="CW66" s="237"/>
      <c r="CX66" s="237"/>
      <c r="CY66" s="237"/>
      <c r="CZ66" s="237"/>
      <c r="DA66" s="237"/>
      <c r="DB66" s="237"/>
      <c r="DC66" s="237"/>
      <c r="DD66" s="237"/>
    </row>
    <row r="67" spans="1:108" s="2" customFormat="1" ht="13.5" customHeight="1">
      <c r="A67" s="41"/>
      <c r="B67" s="41"/>
      <c r="BE67" s="238" t="s">
        <v>13</v>
      </c>
      <c r="BF67" s="238"/>
      <c r="BG67" s="238"/>
      <c r="BH67" s="238"/>
      <c r="BI67" s="238"/>
      <c r="BJ67" s="238"/>
      <c r="BK67" s="238"/>
      <c r="BL67" s="238"/>
      <c r="BM67" s="238"/>
      <c r="BN67" s="238"/>
      <c r="BO67" s="238"/>
      <c r="BP67" s="238"/>
      <c r="BQ67" s="238"/>
      <c r="BR67" s="238"/>
      <c r="BS67" s="238"/>
      <c r="BT67" s="238"/>
      <c r="BU67" s="238"/>
      <c r="BV67" s="238"/>
      <c r="BW67" s="238"/>
      <c r="BX67" s="238"/>
      <c r="CA67" s="238" t="s">
        <v>14</v>
      </c>
      <c r="CB67" s="238"/>
      <c r="CC67" s="238"/>
      <c r="CD67" s="238"/>
      <c r="CE67" s="238"/>
      <c r="CF67" s="238"/>
      <c r="CG67" s="238"/>
      <c r="CH67" s="238"/>
      <c r="CI67" s="238"/>
      <c r="CJ67" s="238"/>
      <c r="CK67" s="238"/>
      <c r="CL67" s="238"/>
      <c r="CM67" s="238"/>
      <c r="CN67" s="238"/>
      <c r="CO67" s="238"/>
      <c r="CP67" s="238"/>
      <c r="CQ67" s="238"/>
      <c r="CR67" s="238"/>
      <c r="CS67" s="238"/>
      <c r="CT67" s="238"/>
      <c r="CU67" s="238"/>
      <c r="CV67" s="238"/>
      <c r="CW67" s="238"/>
      <c r="CX67" s="238"/>
      <c r="CY67" s="238"/>
      <c r="CZ67" s="238"/>
      <c r="DA67" s="238"/>
      <c r="DB67" s="238"/>
      <c r="DC67" s="238"/>
      <c r="DD67" s="238"/>
    </row>
    <row r="68" spans="1:35" s="46" customFormat="1" ht="12" customHeight="1">
      <c r="A68" s="45" t="s">
        <v>88</v>
      </c>
      <c r="B68" s="45"/>
      <c r="G68" s="242" t="s">
        <v>160</v>
      </c>
      <c r="H68" s="242"/>
      <c r="I68" s="242"/>
      <c r="J68" s="242"/>
      <c r="K68" s="242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2"/>
      <c r="W68" s="242"/>
      <c r="X68" s="242"/>
      <c r="Y68" s="242"/>
      <c r="Z68" s="242"/>
      <c r="AA68" s="242"/>
      <c r="AB68" s="242"/>
      <c r="AC68" s="242"/>
      <c r="AD68" s="242"/>
      <c r="AE68" s="242"/>
      <c r="AF68" s="242"/>
      <c r="AG68" s="242"/>
      <c r="AH68" s="242"/>
      <c r="AI68" s="242"/>
    </row>
    <row r="69" s="46" customFormat="1" ht="15" customHeight="1"/>
    <row r="70" spans="2:36" s="46" customFormat="1" ht="12" customHeight="1">
      <c r="B70" s="47" t="s">
        <v>2</v>
      </c>
      <c r="C70" s="239"/>
      <c r="D70" s="239"/>
      <c r="E70" s="239"/>
      <c r="F70" s="239"/>
      <c r="G70" s="46" t="s">
        <v>2</v>
      </c>
      <c r="J70" s="239" t="s">
        <v>258</v>
      </c>
      <c r="K70" s="239"/>
      <c r="L70" s="239"/>
      <c r="M70" s="239"/>
      <c r="N70" s="239"/>
      <c r="O70" s="239"/>
      <c r="P70" s="239"/>
      <c r="Q70" s="239"/>
      <c r="R70" s="239"/>
      <c r="S70" s="239"/>
      <c r="T70" s="239"/>
      <c r="U70" s="239"/>
      <c r="V70" s="239"/>
      <c r="W70" s="239"/>
      <c r="X70" s="239"/>
      <c r="Y70" s="239"/>
      <c r="Z70" s="239"/>
      <c r="AA70" s="239"/>
      <c r="AB70" s="240">
        <v>20</v>
      </c>
      <c r="AC70" s="240"/>
      <c r="AD70" s="240"/>
      <c r="AE70" s="240"/>
      <c r="AF70" s="241" t="s">
        <v>254</v>
      </c>
      <c r="AG70" s="241"/>
      <c r="AH70" s="241"/>
      <c r="AI70" s="241"/>
      <c r="AJ70" s="46" t="s">
        <v>3</v>
      </c>
    </row>
    <row r="71" s="46" customFormat="1" ht="3" customHeight="1"/>
  </sheetData>
  <sheetProtection/>
  <mergeCells count="278">
    <mergeCell ref="CA15:CO15"/>
    <mergeCell ref="BJ28:BZ28"/>
    <mergeCell ref="B48:AS48"/>
    <mergeCell ref="AT48:BI48"/>
    <mergeCell ref="B25:AS25"/>
    <mergeCell ref="B28:AS28"/>
    <mergeCell ref="AT25:BI25"/>
    <mergeCell ref="AT28:BI28"/>
    <mergeCell ref="B29:AS29"/>
    <mergeCell ref="AT29:BI29"/>
    <mergeCell ref="CP10:DD10"/>
    <mergeCell ref="CA14:CO14"/>
    <mergeCell ref="CA13:CO13"/>
    <mergeCell ref="BJ14:BZ14"/>
    <mergeCell ref="CP14:DD14"/>
    <mergeCell ref="CP11:DD11"/>
    <mergeCell ref="CA11:CO11"/>
    <mergeCell ref="CA12:CO12"/>
    <mergeCell ref="CA65:DD65"/>
    <mergeCell ref="AT40:BI40"/>
    <mergeCell ref="CA40:CO40"/>
    <mergeCell ref="BJ21:BZ21"/>
    <mergeCell ref="CA17:CO17"/>
    <mergeCell ref="CP17:DD17"/>
    <mergeCell ref="BE60:BX60"/>
    <mergeCell ref="CA60:DD60"/>
    <mergeCell ref="CA57:CO57"/>
    <mergeCell ref="BJ23:BZ23"/>
    <mergeCell ref="BE61:BX61"/>
    <mergeCell ref="CP16:DD16"/>
    <mergeCell ref="CA16:CO16"/>
    <mergeCell ref="BJ30:BZ30"/>
    <mergeCell ref="CA30:CO30"/>
    <mergeCell ref="CA67:DD67"/>
    <mergeCell ref="BE66:BX66"/>
    <mergeCell ref="CA66:DD66"/>
    <mergeCell ref="BE64:BX64"/>
    <mergeCell ref="BE65:BX65"/>
    <mergeCell ref="CA64:DD64"/>
    <mergeCell ref="AT42:BI42"/>
    <mergeCell ref="CA61:DD61"/>
    <mergeCell ref="BJ13:BZ13"/>
    <mergeCell ref="C70:F70"/>
    <mergeCell ref="J70:AA70"/>
    <mergeCell ref="AB70:AE70"/>
    <mergeCell ref="AF70:AI70"/>
    <mergeCell ref="BE67:BX67"/>
    <mergeCell ref="G68:AI68"/>
    <mergeCell ref="CP15:DD15"/>
    <mergeCell ref="AT56:BI56"/>
    <mergeCell ref="AT41:BI41"/>
    <mergeCell ref="CA41:CO41"/>
    <mergeCell ref="BJ26:BZ26"/>
    <mergeCell ref="BJ27:BZ27"/>
    <mergeCell ref="AT24:BI24"/>
    <mergeCell ref="BJ22:BZ22"/>
    <mergeCell ref="BJ24:BZ24"/>
    <mergeCell ref="CA31:CO31"/>
    <mergeCell ref="AT43:BI43"/>
    <mergeCell ref="BJ15:BZ15"/>
    <mergeCell ref="B41:AS41"/>
    <mergeCell ref="AT39:BI39"/>
    <mergeCell ref="B21:AS21"/>
    <mergeCell ref="AT21:BI21"/>
    <mergeCell ref="B27:AS27"/>
    <mergeCell ref="B22:AS22"/>
    <mergeCell ref="BJ31:BZ31"/>
    <mergeCell ref="B34:AS34"/>
    <mergeCell ref="B7:AS7"/>
    <mergeCell ref="AT7:BI7"/>
    <mergeCell ref="AT12:BI12"/>
    <mergeCell ref="B9:AS9"/>
    <mergeCell ref="AT14:BI14"/>
    <mergeCell ref="B11:AS11"/>
    <mergeCell ref="AT11:BI11"/>
    <mergeCell ref="B14:AS14"/>
    <mergeCell ref="AT13:BI13"/>
    <mergeCell ref="B13:AS13"/>
    <mergeCell ref="CA45:CO45"/>
    <mergeCell ref="B45:AS45"/>
    <mergeCell ref="BJ11:BZ11"/>
    <mergeCell ref="B17:AS17"/>
    <mergeCell ref="AT16:BI16"/>
    <mergeCell ref="B26:AS26"/>
    <mergeCell ref="B42:AS42"/>
    <mergeCell ref="B39:AS39"/>
    <mergeCell ref="AT15:BI15"/>
    <mergeCell ref="B43:AS43"/>
    <mergeCell ref="CA39:CO39"/>
    <mergeCell ref="B40:AS40"/>
    <mergeCell ref="B57:AS57"/>
    <mergeCell ref="AT57:BI57"/>
    <mergeCell ref="B56:AS56"/>
    <mergeCell ref="CA52:CO52"/>
    <mergeCell ref="CA51:CO51"/>
    <mergeCell ref="CA56:CO56"/>
    <mergeCell ref="CA42:CO42"/>
    <mergeCell ref="CA43:CO43"/>
    <mergeCell ref="B24:AS24"/>
    <mergeCell ref="B23:AS23"/>
    <mergeCell ref="AT6:BI6"/>
    <mergeCell ref="AT10:BI10"/>
    <mergeCell ref="B8:AS8"/>
    <mergeCell ref="AT8:BI8"/>
    <mergeCell ref="B18:AS18"/>
    <mergeCell ref="B20:AS20"/>
    <mergeCell ref="B6:AS6"/>
    <mergeCell ref="B15:AS15"/>
    <mergeCell ref="B19:AS19"/>
    <mergeCell ref="AT19:BI19"/>
    <mergeCell ref="CA6:CO6"/>
    <mergeCell ref="BJ7:BZ7"/>
    <mergeCell ref="BJ12:BZ12"/>
    <mergeCell ref="CA7:CO7"/>
    <mergeCell ref="BJ8:BZ8"/>
    <mergeCell ref="BJ9:BZ9"/>
    <mergeCell ref="B10:AS10"/>
    <mergeCell ref="BJ10:BZ10"/>
    <mergeCell ref="CA29:CO29"/>
    <mergeCell ref="BJ29:BZ29"/>
    <mergeCell ref="BJ16:BZ16"/>
    <mergeCell ref="BJ18:BZ18"/>
    <mergeCell ref="BJ17:BZ17"/>
    <mergeCell ref="AT27:BI27"/>
    <mergeCell ref="AT23:BI23"/>
    <mergeCell ref="AT26:BI26"/>
    <mergeCell ref="BJ20:BZ20"/>
    <mergeCell ref="AT17:BI17"/>
    <mergeCell ref="CA32:CO32"/>
    <mergeCell ref="B30:AS30"/>
    <mergeCell ref="AT30:BI30"/>
    <mergeCell ref="B32:AS32"/>
    <mergeCell ref="AT32:BI32"/>
    <mergeCell ref="B31:AS31"/>
    <mergeCell ref="AT31:BI31"/>
    <mergeCell ref="BJ32:BZ32"/>
    <mergeCell ref="B35:AS35"/>
    <mergeCell ref="AT35:BI35"/>
    <mergeCell ref="CA35:CO35"/>
    <mergeCell ref="BJ35:BZ35"/>
    <mergeCell ref="B33:AS33"/>
    <mergeCell ref="AT33:BI33"/>
    <mergeCell ref="CA33:CO33"/>
    <mergeCell ref="BJ33:BZ33"/>
    <mergeCell ref="AT34:BI34"/>
    <mergeCell ref="CA34:CO34"/>
    <mergeCell ref="CA44:CO44"/>
    <mergeCell ref="AT45:BI45"/>
    <mergeCell ref="B37:AS37"/>
    <mergeCell ref="AT37:BI37"/>
    <mergeCell ref="CA37:CO37"/>
    <mergeCell ref="B36:AS36"/>
    <mergeCell ref="AT36:BI36"/>
    <mergeCell ref="CA36:CO36"/>
    <mergeCell ref="BJ36:BZ36"/>
    <mergeCell ref="BJ37:BZ37"/>
    <mergeCell ref="CP5:DD5"/>
    <mergeCell ref="CP6:DD6"/>
    <mergeCell ref="B38:AS38"/>
    <mergeCell ref="AT38:BI38"/>
    <mergeCell ref="CA38:CO38"/>
    <mergeCell ref="B46:AS46"/>
    <mergeCell ref="AT46:BI46"/>
    <mergeCell ref="CA46:CO46"/>
    <mergeCell ref="B44:AS44"/>
    <mergeCell ref="AT44:BI44"/>
    <mergeCell ref="BJ43:BZ43"/>
    <mergeCell ref="BJ48:BZ48"/>
    <mergeCell ref="A4:AS5"/>
    <mergeCell ref="AT4:BI5"/>
    <mergeCell ref="BJ6:BZ6"/>
    <mergeCell ref="CP13:DD13"/>
    <mergeCell ref="B12:AS12"/>
    <mergeCell ref="AT9:BI9"/>
    <mergeCell ref="CA9:CO9"/>
    <mergeCell ref="BJ4:BZ5"/>
    <mergeCell ref="BJ19:BZ19"/>
    <mergeCell ref="AT18:BI18"/>
    <mergeCell ref="AT20:BI20"/>
    <mergeCell ref="AT22:BI22"/>
    <mergeCell ref="BJ57:BZ57"/>
    <mergeCell ref="BJ56:BZ56"/>
    <mergeCell ref="BJ42:BZ42"/>
    <mergeCell ref="BJ44:BZ44"/>
    <mergeCell ref="BJ45:BZ45"/>
    <mergeCell ref="BJ25:BZ25"/>
    <mergeCell ref="BJ41:BZ41"/>
    <mergeCell ref="CP30:DD30"/>
    <mergeCell ref="CP31:DD31"/>
    <mergeCell ref="CP32:DD32"/>
    <mergeCell ref="BJ39:BZ39"/>
    <mergeCell ref="BJ40:BZ40"/>
    <mergeCell ref="CP36:DD36"/>
    <mergeCell ref="CP41:DD41"/>
    <mergeCell ref="CP40:DD40"/>
    <mergeCell ref="BJ34:BZ34"/>
    <mergeCell ref="CP7:DD7"/>
    <mergeCell ref="CA4:DD4"/>
    <mergeCell ref="CA27:CO27"/>
    <mergeCell ref="CA5:CO5"/>
    <mergeCell ref="CP8:DD8"/>
    <mergeCell ref="CP9:DD9"/>
    <mergeCell ref="CA21:CO21"/>
    <mergeCell ref="CP12:DD12"/>
    <mergeCell ref="CA22:CO22"/>
    <mergeCell ref="CA10:CO10"/>
    <mergeCell ref="CA8:CO8"/>
    <mergeCell ref="CP57:DD57"/>
    <mergeCell ref="CP50:DD50"/>
    <mergeCell ref="CP55:DD55"/>
    <mergeCell ref="CP54:DD54"/>
    <mergeCell ref="CP52:DD52"/>
    <mergeCell ref="CP45:DD45"/>
    <mergeCell ref="CP51:DD51"/>
    <mergeCell ref="CP49:DD49"/>
    <mergeCell ref="CP46:DD46"/>
    <mergeCell ref="CP47:DD47"/>
    <mergeCell ref="BJ38:BZ38"/>
    <mergeCell ref="CA20:CO20"/>
    <mergeCell ref="CP56:DD56"/>
    <mergeCell ref="CP43:DD43"/>
    <mergeCell ref="CP42:DD42"/>
    <mergeCell ref="CP38:DD38"/>
    <mergeCell ref="CP39:DD39"/>
    <mergeCell ref="CP23:DD23"/>
    <mergeCell ref="CP24:DD24"/>
    <mergeCell ref="CP44:DD44"/>
    <mergeCell ref="CP37:DD37"/>
    <mergeCell ref="CP21:DD21"/>
    <mergeCell ref="CP22:DD22"/>
    <mergeCell ref="CP27:DD27"/>
    <mergeCell ref="CP29:DD29"/>
    <mergeCell ref="CP35:DD35"/>
    <mergeCell ref="CP33:DD33"/>
    <mergeCell ref="CP26:DD26"/>
    <mergeCell ref="CP34:DD34"/>
    <mergeCell ref="CP18:DD18"/>
    <mergeCell ref="CA19:CO19"/>
    <mergeCell ref="CA26:CO26"/>
    <mergeCell ref="CA23:CO23"/>
    <mergeCell ref="CP19:DD19"/>
    <mergeCell ref="CP20:DD20"/>
    <mergeCell ref="CA24:CO24"/>
    <mergeCell ref="CA18:CO18"/>
    <mergeCell ref="B53:AS53"/>
    <mergeCell ref="CA50:CO50"/>
    <mergeCell ref="BJ46:BZ46"/>
    <mergeCell ref="BJ47:BZ47"/>
    <mergeCell ref="CA49:CO49"/>
    <mergeCell ref="B47:AS47"/>
    <mergeCell ref="AT47:BI47"/>
    <mergeCell ref="CA47:CO47"/>
    <mergeCell ref="B51:AS51"/>
    <mergeCell ref="BJ52:BZ52"/>
    <mergeCell ref="AT50:BI50"/>
    <mergeCell ref="BJ50:BZ50"/>
    <mergeCell ref="B52:AS52"/>
    <mergeCell ref="AT52:BI52"/>
    <mergeCell ref="BJ51:BZ51"/>
    <mergeCell ref="AT51:BI51"/>
    <mergeCell ref="AT53:BI53"/>
    <mergeCell ref="BJ53:BZ53"/>
    <mergeCell ref="CA53:CO53"/>
    <mergeCell ref="A2:DD2"/>
    <mergeCell ref="B16:AS16"/>
    <mergeCell ref="CP53:DD53"/>
    <mergeCell ref="B49:AS49"/>
    <mergeCell ref="AT49:BI49"/>
    <mergeCell ref="BJ49:BZ49"/>
    <mergeCell ref="B50:AS50"/>
    <mergeCell ref="B54:AS54"/>
    <mergeCell ref="AT54:BI54"/>
    <mergeCell ref="CA54:CO54"/>
    <mergeCell ref="B55:AS55"/>
    <mergeCell ref="AT55:BI55"/>
    <mergeCell ref="BJ55:BZ55"/>
    <mergeCell ref="CA55:CO55"/>
    <mergeCell ref="BJ54:BZ54"/>
  </mergeCells>
  <printOptions/>
  <pageMargins left="0.7874015748031497" right="0.31496062992125984" top="0.5905511811023623" bottom="0.3937007874015748" header="0.1968503937007874" footer="0.1968503937007874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tabSelected="1" zoomScalePageLayoutView="0" workbookViewId="0" topLeftCell="A16">
      <selection activeCell="A1" sqref="A1:L44"/>
    </sheetView>
  </sheetViews>
  <sheetFormatPr defaultColWidth="9.00390625" defaultRowHeight="12.75"/>
  <cols>
    <col min="7" max="7" width="11.375" style="0" customWidth="1"/>
    <col min="8" max="8" width="10.25390625" style="0" customWidth="1"/>
    <col min="10" max="10" width="12.125" style="0" customWidth="1"/>
    <col min="11" max="11" width="7.25390625" style="0" customWidth="1"/>
    <col min="12" max="12" width="10.25390625" style="0" customWidth="1"/>
    <col min="13" max="13" width="12.75390625" style="0" hidden="1" customWidth="1"/>
    <col min="14" max="14" width="11.75390625" style="0" hidden="1" customWidth="1"/>
    <col min="15" max="15" width="12.25390625" style="0" hidden="1" customWidth="1"/>
    <col min="16" max="19" width="0" style="0" hidden="1" customWidth="1"/>
  </cols>
  <sheetData>
    <row r="1" spans="1:12" ht="15.75">
      <c r="A1" s="56"/>
      <c r="B1" s="56"/>
      <c r="C1" s="56"/>
      <c r="D1" s="56"/>
      <c r="E1" s="56"/>
      <c r="F1" s="56"/>
      <c r="G1" s="56"/>
      <c r="H1" s="56"/>
      <c r="I1" s="56"/>
      <c r="J1" s="57"/>
      <c r="K1" s="58" t="s">
        <v>17</v>
      </c>
      <c r="L1" s="59" t="s">
        <v>268</v>
      </c>
    </row>
    <row r="2" spans="1:12" ht="35.25" customHeight="1">
      <c r="A2" s="263" t="s">
        <v>167</v>
      </c>
      <c r="B2" s="263"/>
      <c r="C2" s="263"/>
      <c r="D2" s="263"/>
      <c r="E2" s="263"/>
      <c r="F2" s="263"/>
      <c r="G2" s="264" t="s">
        <v>158</v>
      </c>
      <c r="H2" s="265"/>
      <c r="I2" s="265"/>
      <c r="J2" s="265"/>
      <c r="K2" s="58" t="s">
        <v>168</v>
      </c>
      <c r="L2" s="59" t="s">
        <v>169</v>
      </c>
    </row>
    <row r="3" spans="1:12" ht="13.5">
      <c r="A3" s="263" t="s">
        <v>170</v>
      </c>
      <c r="B3" s="263"/>
      <c r="C3" s="263"/>
      <c r="D3" s="263"/>
      <c r="E3" s="263"/>
      <c r="F3" s="263"/>
      <c r="G3" s="264" t="s">
        <v>257</v>
      </c>
      <c r="H3" s="265"/>
      <c r="I3" s="265"/>
      <c r="J3" s="265"/>
      <c r="K3" s="60"/>
      <c r="L3" s="61"/>
    </row>
    <row r="4" spans="1:12" ht="12.75">
      <c r="A4" s="263" t="s">
        <v>172</v>
      </c>
      <c r="B4" s="263"/>
      <c r="C4" s="263"/>
      <c r="D4" s="120"/>
      <c r="E4" s="120"/>
      <c r="F4" s="120"/>
      <c r="G4" s="63"/>
      <c r="H4" s="63"/>
      <c r="I4" s="63"/>
      <c r="J4" s="64"/>
      <c r="K4" s="58"/>
      <c r="L4" s="65"/>
    </row>
    <row r="5" spans="1:12" ht="12.75">
      <c r="A5" s="256" t="s">
        <v>173</v>
      </c>
      <c r="B5" s="257"/>
      <c r="C5" s="257"/>
      <c r="D5" s="257"/>
      <c r="E5" s="256" t="s">
        <v>174</v>
      </c>
      <c r="F5" s="256" t="s">
        <v>213</v>
      </c>
      <c r="G5" s="249" t="s">
        <v>259</v>
      </c>
      <c r="H5" s="249" t="s">
        <v>260</v>
      </c>
      <c r="I5" s="260" t="s">
        <v>175</v>
      </c>
      <c r="J5" s="261"/>
      <c r="K5" s="262"/>
      <c r="L5" s="249" t="s">
        <v>261</v>
      </c>
    </row>
    <row r="6" spans="1:12" ht="38.25">
      <c r="A6" s="258"/>
      <c r="B6" s="259"/>
      <c r="C6" s="259"/>
      <c r="D6" s="259"/>
      <c r="E6" s="258"/>
      <c r="F6" s="258"/>
      <c r="G6" s="250"/>
      <c r="H6" s="250"/>
      <c r="I6" s="66" t="s">
        <v>176</v>
      </c>
      <c r="J6" s="66" t="s">
        <v>177</v>
      </c>
      <c r="K6" s="66" t="s">
        <v>178</v>
      </c>
      <c r="L6" s="250"/>
    </row>
    <row r="7" spans="1:14" ht="12.75">
      <c r="A7" s="251" t="s">
        <v>179</v>
      </c>
      <c r="B7" s="252"/>
      <c r="C7" s="252"/>
      <c r="D7" s="252"/>
      <c r="E7" s="252"/>
      <c r="F7" s="253"/>
      <c r="G7" s="67"/>
      <c r="H7" s="67">
        <f>I7+J7</f>
        <v>0</v>
      </c>
      <c r="I7" s="67">
        <v>0</v>
      </c>
      <c r="J7" s="67">
        <v>0</v>
      </c>
      <c r="K7" s="67">
        <v>0</v>
      </c>
      <c r="L7" s="67"/>
      <c r="M7" s="122">
        <v>8438533.12</v>
      </c>
      <c r="N7" s="122">
        <f>M7-G9</f>
        <v>-30277.88000000082</v>
      </c>
    </row>
    <row r="8" spans="1:13" ht="12.75">
      <c r="A8" s="251" t="s">
        <v>180</v>
      </c>
      <c r="B8" s="252"/>
      <c r="C8" s="252"/>
      <c r="D8" s="252"/>
      <c r="E8" s="252"/>
      <c r="F8" s="253"/>
      <c r="G8" s="68">
        <f>SUM(G9:G11)</f>
        <v>8757441.62</v>
      </c>
      <c r="H8" s="68">
        <f>SUM(H9:H11)</f>
        <v>0</v>
      </c>
      <c r="I8" s="68">
        <f>SUM(I9:I11)</f>
        <v>0</v>
      </c>
      <c r="J8" s="68">
        <f>SUM(J9:J11)</f>
        <v>0</v>
      </c>
      <c r="K8" s="68">
        <f>SUM(K9:K11)</f>
        <v>0</v>
      </c>
      <c r="L8" s="68">
        <f>G8+H8</f>
        <v>8757441.62</v>
      </c>
      <c r="M8" s="68">
        <f>SUM(M9:M10)</f>
        <v>8757441.62</v>
      </c>
    </row>
    <row r="9" spans="1:15" ht="12.75">
      <c r="A9" s="69" t="s">
        <v>169</v>
      </c>
      <c r="B9" s="254" t="s">
        <v>181</v>
      </c>
      <c r="C9" s="255"/>
      <c r="D9" s="69" t="s">
        <v>182</v>
      </c>
      <c r="E9" s="69" t="s">
        <v>256</v>
      </c>
      <c r="F9" s="69" t="s">
        <v>184</v>
      </c>
      <c r="G9" s="70">
        <v>8468811</v>
      </c>
      <c r="H9" s="70"/>
      <c r="I9" s="70"/>
      <c r="J9" s="70">
        <v>0</v>
      </c>
      <c r="K9" s="70">
        <v>0</v>
      </c>
      <c r="L9" s="70">
        <f>G9+H9</f>
        <v>8468811</v>
      </c>
      <c r="M9" s="122">
        <f>G9</f>
        <v>8468811</v>
      </c>
      <c r="N9" s="125">
        <v>8438533</v>
      </c>
      <c r="O9" s="122">
        <f>M9-N9</f>
        <v>30278</v>
      </c>
    </row>
    <row r="10" spans="1:15" ht="12.75">
      <c r="A10" s="69" t="s">
        <v>169</v>
      </c>
      <c r="B10" s="254" t="s">
        <v>181</v>
      </c>
      <c r="C10" s="255"/>
      <c r="D10" s="69" t="s">
        <v>182</v>
      </c>
      <c r="E10" s="69" t="s">
        <v>256</v>
      </c>
      <c r="F10" s="69" t="s">
        <v>186</v>
      </c>
      <c r="G10" s="70">
        <v>288630.62</v>
      </c>
      <c r="H10" s="70"/>
      <c r="I10" s="70"/>
      <c r="J10" s="70"/>
      <c r="K10" s="70"/>
      <c r="L10" s="70">
        <f>G10+H10</f>
        <v>288630.62</v>
      </c>
      <c r="M10" s="122">
        <f>G10</f>
        <v>288630.62</v>
      </c>
      <c r="N10" s="122">
        <v>288630.62</v>
      </c>
      <c r="O10" s="122">
        <f>N10-M10</f>
        <v>0</v>
      </c>
    </row>
    <row r="11" spans="1:12" ht="12.75">
      <c r="A11" s="69"/>
      <c r="B11" s="254" t="s">
        <v>187</v>
      </c>
      <c r="C11" s="255"/>
      <c r="D11" s="69" t="s">
        <v>187</v>
      </c>
      <c r="E11" s="69"/>
      <c r="F11" s="69"/>
      <c r="G11" s="70">
        <v>0</v>
      </c>
      <c r="H11" s="70">
        <f>I11+J11</f>
        <v>0</v>
      </c>
      <c r="I11" s="70">
        <v>0</v>
      </c>
      <c r="J11" s="70">
        <v>0</v>
      </c>
      <c r="K11" s="70">
        <v>0</v>
      </c>
      <c r="L11" s="70"/>
    </row>
    <row r="12" spans="1:13" ht="12.75">
      <c r="A12" s="123" t="s">
        <v>188</v>
      </c>
      <c r="B12" s="124"/>
      <c r="C12" s="124"/>
      <c r="D12" s="124"/>
      <c r="E12" s="132"/>
      <c r="F12" s="69" t="s">
        <v>184</v>
      </c>
      <c r="G12" s="68">
        <f aca="true" t="shared" si="0" ref="G12:L12">SUM(G13:G36)</f>
        <v>8757441.62</v>
      </c>
      <c r="H12" s="68">
        <f t="shared" si="0"/>
        <v>0</v>
      </c>
      <c r="I12" s="68">
        <f t="shared" si="0"/>
        <v>0</v>
      </c>
      <c r="J12" s="68">
        <f t="shared" si="0"/>
        <v>0</v>
      </c>
      <c r="K12" s="68">
        <f t="shared" si="0"/>
        <v>0</v>
      </c>
      <c r="L12" s="68">
        <f t="shared" si="0"/>
        <v>8757441.62</v>
      </c>
      <c r="M12" s="122"/>
    </row>
    <row r="13" spans="1:15" ht="12.75">
      <c r="A13" s="69" t="s">
        <v>169</v>
      </c>
      <c r="B13" s="69" t="s">
        <v>182</v>
      </c>
      <c r="C13" s="69" t="s">
        <v>189</v>
      </c>
      <c r="D13" s="69" t="s">
        <v>218</v>
      </c>
      <c r="E13" s="69" t="s">
        <v>191</v>
      </c>
      <c r="F13" s="69" t="s">
        <v>184</v>
      </c>
      <c r="G13" s="129">
        <v>4433673</v>
      </c>
      <c r="H13" s="121"/>
      <c r="I13" s="70"/>
      <c r="J13" s="70"/>
      <c r="K13" s="70"/>
      <c r="L13" s="79">
        <f aca="true" t="shared" si="1" ref="L13:L35">G13+H13</f>
        <v>4433673</v>
      </c>
      <c r="M13" s="122">
        <f>(G13+G15)*5%</f>
        <v>288630.60000000003</v>
      </c>
      <c r="N13" s="125">
        <f>M13-G10</f>
        <v>-0.01999999996041879</v>
      </c>
      <c r="O13" s="122">
        <f>G13+G15</f>
        <v>5772612</v>
      </c>
    </row>
    <row r="14" spans="1:15" ht="12.75">
      <c r="A14" s="69" t="s">
        <v>169</v>
      </c>
      <c r="B14" s="69" t="s">
        <v>182</v>
      </c>
      <c r="C14" s="69" t="s">
        <v>189</v>
      </c>
      <c r="D14" s="69" t="s">
        <v>219</v>
      </c>
      <c r="E14" s="69" t="s">
        <v>192</v>
      </c>
      <c r="F14" s="69" t="s">
        <v>184</v>
      </c>
      <c r="G14" s="130">
        <f>30000+100000</f>
        <v>130000</v>
      </c>
      <c r="H14" s="121"/>
      <c r="I14" s="70"/>
      <c r="J14" s="70"/>
      <c r="K14" s="70"/>
      <c r="L14" s="70">
        <f t="shared" si="1"/>
        <v>130000</v>
      </c>
      <c r="M14" s="122" t="s">
        <v>264</v>
      </c>
      <c r="O14" s="125">
        <f>O13*0.048895666</f>
        <v>282255.70829959196</v>
      </c>
    </row>
    <row r="15" spans="1:14" ht="12.75">
      <c r="A15" s="69" t="s">
        <v>169</v>
      </c>
      <c r="B15" s="69" t="s">
        <v>182</v>
      </c>
      <c r="C15" s="69" t="s">
        <v>189</v>
      </c>
      <c r="D15" s="69" t="s">
        <v>220</v>
      </c>
      <c r="E15" s="69" t="s">
        <v>193</v>
      </c>
      <c r="F15" s="69" t="s">
        <v>184</v>
      </c>
      <c r="G15" s="129">
        <v>1338939</v>
      </c>
      <c r="H15" s="121"/>
      <c r="I15" s="70"/>
      <c r="J15" s="70"/>
      <c r="K15" s="70"/>
      <c r="L15" s="70">
        <f t="shared" si="1"/>
        <v>1338939</v>
      </c>
      <c r="M15" s="126"/>
      <c r="N15" s="125"/>
    </row>
    <row r="16" spans="1:12" ht="12.75">
      <c r="A16" s="69" t="s">
        <v>169</v>
      </c>
      <c r="B16" s="69" t="s">
        <v>182</v>
      </c>
      <c r="C16" s="69" t="s">
        <v>189</v>
      </c>
      <c r="D16" s="69" t="s">
        <v>221</v>
      </c>
      <c r="E16" s="69" t="s">
        <v>194</v>
      </c>
      <c r="F16" s="69" t="s">
        <v>184</v>
      </c>
      <c r="G16" s="129">
        <v>59000</v>
      </c>
      <c r="H16" s="121"/>
      <c r="I16" s="70"/>
      <c r="J16" s="70"/>
      <c r="K16" s="70"/>
      <c r="L16" s="70">
        <f t="shared" si="1"/>
        <v>59000</v>
      </c>
    </row>
    <row r="17" spans="1:12" ht="12.75">
      <c r="A17" s="69" t="s">
        <v>169</v>
      </c>
      <c r="B17" s="69" t="s">
        <v>182</v>
      </c>
      <c r="C17" s="69" t="s">
        <v>189</v>
      </c>
      <c r="D17" s="69" t="s">
        <v>221</v>
      </c>
      <c r="E17" s="69" t="s">
        <v>195</v>
      </c>
      <c r="F17" s="69" t="s">
        <v>184</v>
      </c>
      <c r="G17" s="129"/>
      <c r="H17" s="121"/>
      <c r="I17" s="70"/>
      <c r="J17" s="70"/>
      <c r="K17" s="70"/>
      <c r="L17" s="70">
        <f t="shared" si="1"/>
        <v>0</v>
      </c>
    </row>
    <row r="18" spans="1:12" ht="12.75">
      <c r="A18" s="69" t="s">
        <v>169</v>
      </c>
      <c r="B18" s="69" t="s">
        <v>182</v>
      </c>
      <c r="C18" s="69" t="s">
        <v>189</v>
      </c>
      <c r="D18" s="69" t="s">
        <v>221</v>
      </c>
      <c r="E18" s="69" t="s">
        <v>196</v>
      </c>
      <c r="F18" s="69" t="s">
        <v>184</v>
      </c>
      <c r="G18" s="129">
        <v>1944871</v>
      </c>
      <c r="H18" s="121"/>
      <c r="I18" s="70"/>
      <c r="J18" s="70"/>
      <c r="K18" s="70"/>
      <c r="L18" s="70">
        <f t="shared" si="1"/>
        <v>1944871</v>
      </c>
    </row>
    <row r="19" spans="1:12" ht="12.75">
      <c r="A19" s="69" t="s">
        <v>169</v>
      </c>
      <c r="B19" s="69" t="s">
        <v>182</v>
      </c>
      <c r="C19" s="69" t="s">
        <v>189</v>
      </c>
      <c r="D19" s="69" t="s">
        <v>221</v>
      </c>
      <c r="E19" s="69" t="s">
        <v>196</v>
      </c>
      <c r="F19" s="69" t="s">
        <v>184</v>
      </c>
      <c r="G19" s="129"/>
      <c r="H19" s="121"/>
      <c r="I19" s="70"/>
      <c r="J19" s="70"/>
      <c r="K19" s="70"/>
      <c r="L19" s="70">
        <f t="shared" si="1"/>
        <v>0</v>
      </c>
    </row>
    <row r="20" spans="1:13" ht="12.75">
      <c r="A20" s="69" t="s">
        <v>169</v>
      </c>
      <c r="B20" s="69" t="s">
        <v>182</v>
      </c>
      <c r="C20" s="69" t="s">
        <v>189</v>
      </c>
      <c r="D20" s="69" t="s">
        <v>221</v>
      </c>
      <c r="E20" s="69" t="s">
        <v>197</v>
      </c>
      <c r="F20" s="69" t="s">
        <v>184</v>
      </c>
      <c r="G20" s="129">
        <v>23865</v>
      </c>
      <c r="H20" s="121"/>
      <c r="I20" s="70"/>
      <c r="J20" s="70"/>
      <c r="K20" s="70"/>
      <c r="L20" s="70">
        <f t="shared" si="1"/>
        <v>23865</v>
      </c>
      <c r="M20" t="s">
        <v>263</v>
      </c>
    </row>
    <row r="21" spans="1:13" ht="12.75">
      <c r="A21" s="69" t="s">
        <v>169</v>
      </c>
      <c r="B21" s="69" t="s">
        <v>182</v>
      </c>
      <c r="C21" s="69" t="s">
        <v>189</v>
      </c>
      <c r="D21" s="69" t="s">
        <v>221</v>
      </c>
      <c r="E21" s="69" t="s">
        <v>198</v>
      </c>
      <c r="F21" s="69" t="s">
        <v>184</v>
      </c>
      <c r="G21" s="130">
        <v>512123</v>
      </c>
      <c r="H21" s="121"/>
      <c r="I21" s="70"/>
      <c r="J21" s="70"/>
      <c r="K21" s="70"/>
      <c r="L21" s="70">
        <f t="shared" si="1"/>
        <v>512123</v>
      </c>
      <c r="M21" t="s">
        <v>262</v>
      </c>
    </row>
    <row r="22" spans="1:12" ht="12.75">
      <c r="A22" s="69" t="s">
        <v>169</v>
      </c>
      <c r="B22" s="69" t="s">
        <v>182</v>
      </c>
      <c r="C22" s="69" t="s">
        <v>189</v>
      </c>
      <c r="D22" s="69" t="s">
        <v>221</v>
      </c>
      <c r="E22" s="69">
        <v>296</v>
      </c>
      <c r="F22" s="69" t="s">
        <v>184</v>
      </c>
      <c r="G22" s="129"/>
      <c r="H22" s="121"/>
      <c r="I22" s="70"/>
      <c r="J22" s="70"/>
      <c r="K22" s="70"/>
      <c r="L22" s="70">
        <f t="shared" si="1"/>
        <v>0</v>
      </c>
    </row>
    <row r="23" spans="1:12" ht="12.75">
      <c r="A23" s="69" t="s">
        <v>169</v>
      </c>
      <c r="B23" s="69" t="s">
        <v>182</v>
      </c>
      <c r="C23" s="69" t="s">
        <v>189</v>
      </c>
      <c r="D23" s="69" t="s">
        <v>222</v>
      </c>
      <c r="E23" s="69" t="s">
        <v>272</v>
      </c>
      <c r="F23" s="69" t="s">
        <v>184</v>
      </c>
      <c r="G23" s="70"/>
      <c r="H23" s="121"/>
      <c r="I23" s="70"/>
      <c r="J23" s="70"/>
      <c r="K23" s="70"/>
      <c r="L23" s="70">
        <f t="shared" si="1"/>
        <v>0</v>
      </c>
    </row>
    <row r="24" spans="1:12" ht="12.75">
      <c r="A24" s="69" t="s">
        <v>169</v>
      </c>
      <c r="B24" s="69" t="s">
        <v>182</v>
      </c>
      <c r="C24" s="69" t="s">
        <v>189</v>
      </c>
      <c r="D24" s="69" t="s">
        <v>245</v>
      </c>
      <c r="E24" s="69">
        <v>296</v>
      </c>
      <c r="F24" s="69" t="s">
        <v>184</v>
      </c>
      <c r="G24" s="70"/>
      <c r="H24" s="121"/>
      <c r="I24" s="70"/>
      <c r="J24" s="70"/>
      <c r="K24" s="70"/>
      <c r="L24" s="70">
        <f t="shared" si="1"/>
        <v>0</v>
      </c>
    </row>
    <row r="25" spans="1:12" ht="12.75">
      <c r="A25" s="69" t="s">
        <v>169</v>
      </c>
      <c r="B25" s="69" t="s">
        <v>182</v>
      </c>
      <c r="C25" s="69" t="s">
        <v>189</v>
      </c>
      <c r="D25" s="69" t="s">
        <v>223</v>
      </c>
      <c r="E25" s="69" t="s">
        <v>273</v>
      </c>
      <c r="F25" s="69" t="s">
        <v>184</v>
      </c>
      <c r="G25" s="70"/>
      <c r="H25" s="121"/>
      <c r="I25" s="70"/>
      <c r="J25" s="70"/>
      <c r="K25" s="70"/>
      <c r="L25" s="70">
        <f t="shared" si="1"/>
        <v>0</v>
      </c>
    </row>
    <row r="26" spans="1:12" ht="12.75">
      <c r="A26" s="69" t="s">
        <v>169</v>
      </c>
      <c r="B26" s="69" t="s">
        <v>182</v>
      </c>
      <c r="C26" s="69" t="s">
        <v>189</v>
      </c>
      <c r="D26" s="69" t="s">
        <v>221</v>
      </c>
      <c r="E26" s="69" t="s">
        <v>200</v>
      </c>
      <c r="F26" s="69" t="s">
        <v>184</v>
      </c>
      <c r="G26" s="70"/>
      <c r="H26" s="121"/>
      <c r="I26" s="70"/>
      <c r="J26" s="70"/>
      <c r="K26" s="70"/>
      <c r="L26" s="70">
        <f t="shared" si="1"/>
        <v>0</v>
      </c>
    </row>
    <row r="27" spans="1:12" ht="12.75">
      <c r="A27" s="69" t="s">
        <v>169</v>
      </c>
      <c r="B27" s="69" t="s">
        <v>182</v>
      </c>
      <c r="C27" s="69" t="s">
        <v>189</v>
      </c>
      <c r="D27" s="69" t="s">
        <v>221</v>
      </c>
      <c r="E27" s="69" t="s">
        <v>255</v>
      </c>
      <c r="F27" s="69" t="s">
        <v>184</v>
      </c>
      <c r="G27" s="70">
        <f>8600+9950+1440+1150+5200</f>
        <v>26340</v>
      </c>
      <c r="H27" s="121"/>
      <c r="I27" s="70"/>
      <c r="J27" s="70"/>
      <c r="K27" s="70"/>
      <c r="L27" s="70">
        <f t="shared" si="1"/>
        <v>26340</v>
      </c>
    </row>
    <row r="28" spans="1:14" ht="12.75">
      <c r="A28" s="127" t="s">
        <v>169</v>
      </c>
      <c r="B28" s="127" t="s">
        <v>182</v>
      </c>
      <c r="C28" s="127" t="s">
        <v>189</v>
      </c>
      <c r="D28" s="127" t="s">
        <v>218</v>
      </c>
      <c r="E28" s="127" t="s">
        <v>191</v>
      </c>
      <c r="F28" s="127" t="s">
        <v>186</v>
      </c>
      <c r="G28" s="131">
        <v>69124</v>
      </c>
      <c r="H28" s="128"/>
      <c r="I28" s="128"/>
      <c r="J28" s="128"/>
      <c r="K28" s="128"/>
      <c r="L28" s="128">
        <f t="shared" si="1"/>
        <v>69124</v>
      </c>
      <c r="M28" s="122"/>
      <c r="N28">
        <f>N10*30%</f>
        <v>86589.186</v>
      </c>
    </row>
    <row r="29" spans="1:13" ht="12.75">
      <c r="A29" s="127" t="s">
        <v>169</v>
      </c>
      <c r="B29" s="127" t="s">
        <v>182</v>
      </c>
      <c r="C29" s="127" t="s">
        <v>189</v>
      </c>
      <c r="D29" s="127" t="s">
        <v>219</v>
      </c>
      <c r="E29" s="127" t="s">
        <v>192</v>
      </c>
      <c r="F29" s="127" t="s">
        <v>186</v>
      </c>
      <c r="G29" s="131">
        <v>50000</v>
      </c>
      <c r="H29" s="128"/>
      <c r="I29" s="128"/>
      <c r="J29" s="128"/>
      <c r="K29" s="128"/>
      <c r="L29" s="128">
        <f t="shared" si="1"/>
        <v>50000</v>
      </c>
      <c r="M29" s="122"/>
    </row>
    <row r="30" spans="1:14" ht="12.75">
      <c r="A30" s="127" t="s">
        <v>169</v>
      </c>
      <c r="B30" s="127" t="s">
        <v>182</v>
      </c>
      <c r="C30" s="127" t="s">
        <v>189</v>
      </c>
      <c r="D30" s="127" t="s">
        <v>220</v>
      </c>
      <c r="E30" s="127" t="s">
        <v>193</v>
      </c>
      <c r="F30" s="127" t="s">
        <v>186</v>
      </c>
      <c r="G30" s="131">
        <v>20876</v>
      </c>
      <c r="H30" s="128"/>
      <c r="I30" s="128"/>
      <c r="J30" s="128"/>
      <c r="K30" s="128"/>
      <c r="L30" s="128">
        <f t="shared" si="1"/>
        <v>20876</v>
      </c>
      <c r="M30">
        <v>2</v>
      </c>
      <c r="N30">
        <f>N28*30.2%</f>
        <v>26149.934172</v>
      </c>
    </row>
    <row r="31" spans="1:18" ht="12.75">
      <c r="A31" s="127" t="s">
        <v>169</v>
      </c>
      <c r="B31" s="127" t="s">
        <v>182</v>
      </c>
      <c r="C31" s="127" t="s">
        <v>189</v>
      </c>
      <c r="D31" s="127" t="s">
        <v>221</v>
      </c>
      <c r="E31" s="127" t="s">
        <v>196</v>
      </c>
      <c r="F31" s="127" t="s">
        <v>186</v>
      </c>
      <c r="G31" s="128"/>
      <c r="H31" s="128"/>
      <c r="I31" s="128"/>
      <c r="J31" s="128"/>
      <c r="K31" s="128"/>
      <c r="L31" s="128">
        <f t="shared" si="1"/>
        <v>0</v>
      </c>
      <c r="M31">
        <v>1</v>
      </c>
      <c r="N31">
        <v>92166</v>
      </c>
      <c r="O31" s="125">
        <v>18427.2</v>
      </c>
      <c r="P31">
        <v>4271.76</v>
      </c>
      <c r="Q31">
        <v>2429.04</v>
      </c>
      <c r="R31">
        <v>167.52</v>
      </c>
    </row>
    <row r="32" spans="1:15" ht="12.75">
      <c r="A32" s="127" t="s">
        <v>169</v>
      </c>
      <c r="B32" s="127" t="s">
        <v>182</v>
      </c>
      <c r="C32" s="127" t="s">
        <v>189</v>
      </c>
      <c r="D32" s="127" t="s">
        <v>265</v>
      </c>
      <c r="E32" s="127" t="s">
        <v>198</v>
      </c>
      <c r="F32" s="127" t="s">
        <v>186</v>
      </c>
      <c r="G32" s="128">
        <v>12000</v>
      </c>
      <c r="H32" s="128"/>
      <c r="I32" s="128"/>
      <c r="J32" s="128"/>
      <c r="K32" s="128"/>
      <c r="L32" s="128">
        <f t="shared" si="1"/>
        <v>12000</v>
      </c>
      <c r="M32" t="s">
        <v>266</v>
      </c>
      <c r="O32" s="125"/>
    </row>
    <row r="33" spans="1:18" ht="12.75">
      <c r="A33" s="127" t="s">
        <v>169</v>
      </c>
      <c r="B33" s="127" t="s">
        <v>182</v>
      </c>
      <c r="C33" s="127" t="s">
        <v>189</v>
      </c>
      <c r="D33" s="127" t="s">
        <v>221</v>
      </c>
      <c r="E33" s="127" t="s">
        <v>200</v>
      </c>
      <c r="F33" s="127" t="s">
        <v>186</v>
      </c>
      <c r="G33" s="128">
        <v>38000</v>
      </c>
      <c r="H33" s="128"/>
      <c r="I33" s="128"/>
      <c r="J33" s="128"/>
      <c r="K33" s="128"/>
      <c r="L33" s="128">
        <f t="shared" si="1"/>
        <v>38000</v>
      </c>
      <c r="O33">
        <f>92166*22%</f>
        <v>20276.52</v>
      </c>
      <c r="P33" s="125">
        <f>92166*5.1%</f>
        <v>4700.465999999999</v>
      </c>
      <c r="Q33" s="125">
        <f>92166*2.9%</f>
        <v>2672.814</v>
      </c>
      <c r="R33" s="125">
        <f>92166*0.2%</f>
        <v>184.332</v>
      </c>
    </row>
    <row r="34" spans="1:18" ht="12.75">
      <c r="A34" s="127" t="s">
        <v>169</v>
      </c>
      <c r="B34" s="127" t="s">
        <v>182</v>
      </c>
      <c r="C34" s="127" t="s">
        <v>189</v>
      </c>
      <c r="D34" s="127" t="s">
        <v>221</v>
      </c>
      <c r="E34" s="127" t="s">
        <v>255</v>
      </c>
      <c r="F34" s="127" t="s">
        <v>186</v>
      </c>
      <c r="G34" s="128">
        <v>10000</v>
      </c>
      <c r="H34" s="128"/>
      <c r="I34" s="128"/>
      <c r="J34" s="128"/>
      <c r="K34" s="128"/>
      <c r="L34" s="128">
        <f t="shared" si="1"/>
        <v>10000</v>
      </c>
      <c r="P34" s="125"/>
      <c r="Q34" s="125"/>
      <c r="R34" s="125"/>
    </row>
    <row r="35" spans="1:12" ht="12.75">
      <c r="A35" s="127" t="s">
        <v>169</v>
      </c>
      <c r="B35" s="127" t="s">
        <v>182</v>
      </c>
      <c r="C35" s="127" t="s">
        <v>189</v>
      </c>
      <c r="D35" s="127" t="s">
        <v>221</v>
      </c>
      <c r="E35" s="127" t="s">
        <v>270</v>
      </c>
      <c r="F35" s="127" t="s">
        <v>186</v>
      </c>
      <c r="G35" s="128">
        <f>50000+38630.62</f>
        <v>88630.62</v>
      </c>
      <c r="H35" s="128"/>
      <c r="I35" s="128"/>
      <c r="J35" s="128"/>
      <c r="K35" s="128"/>
      <c r="L35" s="128">
        <f t="shared" si="1"/>
        <v>88630.62</v>
      </c>
    </row>
    <row r="36" spans="1:15" ht="12.75">
      <c r="A36" s="69"/>
      <c r="B36" s="69"/>
      <c r="C36" s="69"/>
      <c r="D36" s="69"/>
      <c r="E36" s="69"/>
      <c r="F36" s="69"/>
      <c r="G36" s="70"/>
      <c r="H36" s="70"/>
      <c r="I36" s="70"/>
      <c r="J36" s="70"/>
      <c r="K36" s="70"/>
      <c r="L36" s="70"/>
      <c r="O36">
        <v>22</v>
      </c>
    </row>
    <row r="37" spans="1:15" ht="12.75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O37">
        <v>5.1</v>
      </c>
    </row>
    <row r="38" spans="1:15" ht="12.75">
      <c r="A38" s="248" t="s">
        <v>202</v>
      </c>
      <c r="B38" s="248"/>
      <c r="C38" s="248"/>
      <c r="D38" s="248"/>
      <c r="E38" s="248"/>
      <c r="F38" s="246"/>
      <c r="G38" s="246"/>
      <c r="H38" s="72"/>
      <c r="I38" s="246" t="s">
        <v>161</v>
      </c>
      <c r="J38" s="246"/>
      <c r="K38" s="73"/>
      <c r="L38" s="73"/>
      <c r="O38">
        <v>2.9</v>
      </c>
    </row>
    <row r="39" spans="1:15" ht="12.75">
      <c r="A39" s="72"/>
      <c r="B39" s="72"/>
      <c r="C39" s="72"/>
      <c r="D39" s="72"/>
      <c r="E39" s="72"/>
      <c r="F39" s="71"/>
      <c r="G39" s="71" t="s">
        <v>13</v>
      </c>
      <c r="H39" s="72"/>
      <c r="I39" s="244" t="s">
        <v>14</v>
      </c>
      <c r="J39" s="244"/>
      <c r="K39" s="72"/>
      <c r="L39" s="72"/>
      <c r="O39">
        <v>0.2</v>
      </c>
    </row>
    <row r="40" spans="1:12" ht="12.75">
      <c r="A40" s="245" t="s">
        <v>203</v>
      </c>
      <c r="B40" s="245"/>
      <c r="C40" s="245"/>
      <c r="D40" s="245"/>
      <c r="E40" s="245"/>
      <c r="F40" s="246"/>
      <c r="G40" s="246"/>
      <c r="H40" s="72"/>
      <c r="I40" s="246" t="s">
        <v>252</v>
      </c>
      <c r="J40" s="246"/>
      <c r="K40" s="72"/>
      <c r="L40" s="72"/>
    </row>
    <row r="41" spans="1:12" ht="12.75">
      <c r="A41" s="72"/>
      <c r="B41" s="72"/>
      <c r="C41" s="72"/>
      <c r="D41" s="72"/>
      <c r="E41" s="72"/>
      <c r="F41" s="71"/>
      <c r="G41" s="71" t="s">
        <v>13</v>
      </c>
      <c r="H41" s="72"/>
      <c r="I41" s="244" t="s">
        <v>14</v>
      </c>
      <c r="J41" s="244"/>
      <c r="K41" s="72"/>
      <c r="L41" s="72"/>
    </row>
    <row r="42" spans="1:12" ht="12.75">
      <c r="A42" s="245" t="s">
        <v>204</v>
      </c>
      <c r="B42" s="245"/>
      <c r="C42" s="245"/>
      <c r="D42" s="245"/>
      <c r="E42" s="245"/>
      <c r="F42" s="246"/>
      <c r="G42" s="246"/>
      <c r="H42" s="72"/>
      <c r="I42" s="246"/>
      <c r="J42" s="246"/>
      <c r="K42" s="72"/>
      <c r="L42" s="72"/>
    </row>
    <row r="43" spans="1:12" ht="12.75">
      <c r="A43" s="72"/>
      <c r="B43" s="72"/>
      <c r="C43" s="72"/>
      <c r="D43" s="72"/>
      <c r="E43" s="72"/>
      <c r="F43" s="71"/>
      <c r="G43" s="71" t="s">
        <v>13</v>
      </c>
      <c r="H43" s="72"/>
      <c r="I43" s="244" t="s">
        <v>14</v>
      </c>
      <c r="J43" s="244"/>
      <c r="K43" s="72"/>
      <c r="L43" s="72"/>
    </row>
    <row r="44" spans="1:12" ht="12.75">
      <c r="A44" s="247" t="s">
        <v>269</v>
      </c>
      <c r="B44" s="247"/>
      <c r="C44" s="247"/>
      <c r="D44" s="247"/>
      <c r="E44" s="247"/>
      <c r="F44" s="72"/>
      <c r="G44" s="72"/>
      <c r="H44" s="72"/>
      <c r="I44" s="72"/>
      <c r="J44" s="72"/>
      <c r="K44" s="72"/>
      <c r="L44" s="72"/>
    </row>
    <row r="46" spans="1:12" ht="15.75">
      <c r="A46" s="56"/>
      <c r="B46" s="56"/>
      <c r="C46" s="56"/>
      <c r="D46" s="56"/>
      <c r="E46" s="56"/>
      <c r="F46" s="56"/>
      <c r="G46" s="56"/>
      <c r="H46" s="56"/>
      <c r="I46" s="56"/>
      <c r="J46" s="57"/>
      <c r="K46" s="58" t="s">
        <v>17</v>
      </c>
      <c r="L46" s="59" t="s">
        <v>274</v>
      </c>
    </row>
    <row r="47" spans="1:12" ht="39">
      <c r="A47" s="263" t="s">
        <v>167</v>
      </c>
      <c r="B47" s="263"/>
      <c r="C47" s="263"/>
      <c r="D47" s="263"/>
      <c r="E47" s="263"/>
      <c r="F47" s="263"/>
      <c r="G47" s="264" t="s">
        <v>158</v>
      </c>
      <c r="H47" s="265"/>
      <c r="I47" s="265"/>
      <c r="J47" s="265"/>
      <c r="K47" s="58" t="s">
        <v>168</v>
      </c>
      <c r="L47" s="59" t="s">
        <v>169</v>
      </c>
    </row>
    <row r="48" spans="1:12" ht="13.5">
      <c r="A48" s="263" t="s">
        <v>170</v>
      </c>
      <c r="B48" s="263"/>
      <c r="C48" s="263"/>
      <c r="D48" s="263"/>
      <c r="E48" s="263"/>
      <c r="F48" s="263"/>
      <c r="G48" s="264" t="s">
        <v>257</v>
      </c>
      <c r="H48" s="265"/>
      <c r="I48" s="265"/>
      <c r="J48" s="265"/>
      <c r="K48" s="60"/>
      <c r="L48" s="61"/>
    </row>
    <row r="49" spans="1:12" ht="12.75">
      <c r="A49" s="263" t="s">
        <v>172</v>
      </c>
      <c r="B49" s="263"/>
      <c r="C49" s="263"/>
      <c r="D49" s="133"/>
      <c r="E49" s="133"/>
      <c r="F49" s="133"/>
      <c r="G49" s="63"/>
      <c r="H49" s="63"/>
      <c r="I49" s="63"/>
      <c r="J49" s="64"/>
      <c r="K49" s="58"/>
      <c r="L49" s="65"/>
    </row>
    <row r="50" spans="1:12" ht="12.75">
      <c r="A50" s="256" t="s">
        <v>173</v>
      </c>
      <c r="B50" s="257"/>
      <c r="C50" s="257"/>
      <c r="D50" s="257"/>
      <c r="E50" s="256" t="s">
        <v>174</v>
      </c>
      <c r="F50" s="256" t="s">
        <v>213</v>
      </c>
      <c r="G50" s="249" t="s">
        <v>259</v>
      </c>
      <c r="H50" s="249" t="s">
        <v>260</v>
      </c>
      <c r="I50" s="260" t="s">
        <v>175</v>
      </c>
      <c r="J50" s="261"/>
      <c r="K50" s="262"/>
      <c r="L50" s="249" t="s">
        <v>261</v>
      </c>
    </row>
    <row r="51" spans="1:12" ht="38.25">
      <c r="A51" s="258"/>
      <c r="B51" s="259"/>
      <c r="C51" s="259"/>
      <c r="D51" s="259"/>
      <c r="E51" s="258"/>
      <c r="F51" s="258"/>
      <c r="G51" s="250"/>
      <c r="H51" s="250"/>
      <c r="I51" s="66" t="s">
        <v>176</v>
      </c>
      <c r="J51" s="66" t="s">
        <v>177</v>
      </c>
      <c r="K51" s="66" t="s">
        <v>178</v>
      </c>
      <c r="L51" s="250"/>
    </row>
    <row r="52" spans="1:12" ht="12.75">
      <c r="A52" s="251" t="s">
        <v>179</v>
      </c>
      <c r="B52" s="252"/>
      <c r="C52" s="252"/>
      <c r="D52" s="252"/>
      <c r="E52" s="252"/>
      <c r="F52" s="253"/>
      <c r="G52" s="67"/>
      <c r="H52" s="67">
        <f>I52+J52</f>
        <v>0</v>
      </c>
      <c r="I52" s="67">
        <v>0</v>
      </c>
      <c r="J52" s="67">
        <v>0</v>
      </c>
      <c r="K52" s="67">
        <v>0</v>
      </c>
      <c r="L52" s="67"/>
    </row>
    <row r="53" spans="1:12" ht="12.75">
      <c r="A53" s="251" t="s">
        <v>180</v>
      </c>
      <c r="B53" s="252"/>
      <c r="C53" s="252"/>
      <c r="D53" s="252"/>
      <c r="E53" s="252"/>
      <c r="F53" s="253"/>
      <c r="G53" s="68">
        <f>SUM(G54:G56)</f>
        <v>8757441.62</v>
      </c>
      <c r="H53" s="68">
        <f>SUM(H54:H56)</f>
        <v>0</v>
      </c>
      <c r="I53" s="68">
        <f>SUM(I54:I56)</f>
        <v>0</v>
      </c>
      <c r="J53" s="68">
        <f>SUM(J54:J56)</f>
        <v>0</v>
      </c>
      <c r="K53" s="68">
        <f>SUM(K54:K56)</f>
        <v>0</v>
      </c>
      <c r="L53" s="68">
        <f>G53+H53</f>
        <v>8757441.62</v>
      </c>
    </row>
    <row r="54" spans="1:12" ht="12.75">
      <c r="A54" s="69" t="s">
        <v>169</v>
      </c>
      <c r="B54" s="254" t="s">
        <v>181</v>
      </c>
      <c r="C54" s="255"/>
      <c r="D54" s="69" t="s">
        <v>182</v>
      </c>
      <c r="E54" s="69" t="s">
        <v>256</v>
      </c>
      <c r="F54" s="69" t="s">
        <v>184</v>
      </c>
      <c r="G54" s="70">
        <v>8468811</v>
      </c>
      <c r="H54" s="70"/>
      <c r="I54" s="70"/>
      <c r="J54" s="70">
        <v>0</v>
      </c>
      <c r="K54" s="70">
        <v>0</v>
      </c>
      <c r="L54" s="70">
        <f>G54+H54</f>
        <v>8468811</v>
      </c>
    </row>
    <row r="55" spans="1:12" ht="12.75">
      <c r="A55" s="69" t="s">
        <v>169</v>
      </c>
      <c r="B55" s="254" t="s">
        <v>181</v>
      </c>
      <c r="C55" s="255"/>
      <c r="D55" s="69" t="s">
        <v>182</v>
      </c>
      <c r="E55" s="69" t="s">
        <v>256</v>
      </c>
      <c r="F55" s="69" t="s">
        <v>186</v>
      </c>
      <c r="G55" s="70">
        <v>288630.62</v>
      </c>
      <c r="H55" s="70"/>
      <c r="I55" s="70"/>
      <c r="J55" s="70"/>
      <c r="K55" s="70"/>
      <c r="L55" s="70">
        <f>G55+H55</f>
        <v>288630.62</v>
      </c>
    </row>
    <row r="56" spans="1:12" ht="12.75">
      <c r="A56" s="69"/>
      <c r="B56" s="254" t="s">
        <v>187</v>
      </c>
      <c r="C56" s="255"/>
      <c r="D56" s="69" t="s">
        <v>187</v>
      </c>
      <c r="E56" s="69"/>
      <c r="F56" s="69"/>
      <c r="G56" s="70">
        <v>0</v>
      </c>
      <c r="H56" s="70">
        <f>I56+J56</f>
        <v>0</v>
      </c>
      <c r="I56" s="70">
        <v>0</v>
      </c>
      <c r="J56" s="70">
        <v>0</v>
      </c>
      <c r="K56" s="70">
        <v>0</v>
      </c>
      <c r="L56" s="70"/>
    </row>
    <row r="57" spans="1:12" ht="12.75">
      <c r="A57" s="123" t="s">
        <v>188</v>
      </c>
      <c r="B57" s="124"/>
      <c r="C57" s="124"/>
      <c r="D57" s="124"/>
      <c r="E57" s="132"/>
      <c r="F57" s="69" t="s">
        <v>184</v>
      </c>
      <c r="G57" s="68">
        <f aca="true" t="shared" si="2" ref="G57:L57">SUM(G58:G81)</f>
        <v>8757441.62</v>
      </c>
      <c r="H57" s="68">
        <f t="shared" si="2"/>
        <v>0</v>
      </c>
      <c r="I57" s="68">
        <f t="shared" si="2"/>
        <v>0</v>
      </c>
      <c r="J57" s="68">
        <f t="shared" si="2"/>
        <v>0</v>
      </c>
      <c r="K57" s="68">
        <f t="shared" si="2"/>
        <v>0</v>
      </c>
      <c r="L57" s="68">
        <f t="shared" si="2"/>
        <v>8757441.62</v>
      </c>
    </row>
    <row r="58" spans="1:12" ht="12.75">
      <c r="A58" s="69" t="s">
        <v>169</v>
      </c>
      <c r="B58" s="69" t="s">
        <v>182</v>
      </c>
      <c r="C58" s="69" t="s">
        <v>189</v>
      </c>
      <c r="D58" s="69" t="s">
        <v>218</v>
      </c>
      <c r="E58" s="69" t="s">
        <v>191</v>
      </c>
      <c r="F58" s="69" t="s">
        <v>184</v>
      </c>
      <c r="G58" s="129">
        <v>4433673</v>
      </c>
      <c r="H58" s="121"/>
      <c r="I58" s="70"/>
      <c r="J58" s="70"/>
      <c r="K58" s="70"/>
      <c r="L58" s="79">
        <f aca="true" t="shared" si="3" ref="L58:L80">G58+H58</f>
        <v>4433673</v>
      </c>
    </row>
    <row r="59" spans="1:12" ht="12.75">
      <c r="A59" s="69" t="s">
        <v>169</v>
      </c>
      <c r="B59" s="69" t="s">
        <v>182</v>
      </c>
      <c r="C59" s="69" t="s">
        <v>189</v>
      </c>
      <c r="D59" s="69" t="s">
        <v>219</v>
      </c>
      <c r="E59" s="69" t="s">
        <v>192</v>
      </c>
      <c r="F59" s="69" t="s">
        <v>184</v>
      </c>
      <c r="G59" s="130">
        <f>30000+100000</f>
        <v>130000</v>
      </c>
      <c r="H59" s="121"/>
      <c r="I59" s="70"/>
      <c r="J59" s="70"/>
      <c r="K59" s="70"/>
      <c r="L59" s="70">
        <f t="shared" si="3"/>
        <v>130000</v>
      </c>
    </row>
    <row r="60" spans="1:12" ht="12.75">
      <c r="A60" s="69" t="s">
        <v>169</v>
      </c>
      <c r="B60" s="69" t="s">
        <v>182</v>
      </c>
      <c r="C60" s="69" t="s">
        <v>189</v>
      </c>
      <c r="D60" s="69" t="s">
        <v>220</v>
      </c>
      <c r="E60" s="69" t="s">
        <v>193</v>
      </c>
      <c r="F60" s="69" t="s">
        <v>184</v>
      </c>
      <c r="G60" s="129">
        <v>1338939</v>
      </c>
      <c r="H60" s="121"/>
      <c r="I60" s="70"/>
      <c r="J60" s="70"/>
      <c r="K60" s="70"/>
      <c r="L60" s="70">
        <f t="shared" si="3"/>
        <v>1338939</v>
      </c>
    </row>
    <row r="61" spans="1:12" ht="12.75">
      <c r="A61" s="69" t="s">
        <v>169</v>
      </c>
      <c r="B61" s="69" t="s">
        <v>182</v>
      </c>
      <c r="C61" s="69" t="s">
        <v>189</v>
      </c>
      <c r="D61" s="69" t="s">
        <v>221</v>
      </c>
      <c r="E61" s="69" t="s">
        <v>194</v>
      </c>
      <c r="F61" s="69" t="s">
        <v>184</v>
      </c>
      <c r="G61" s="129">
        <v>59000</v>
      </c>
      <c r="H61" s="121"/>
      <c r="I61" s="70"/>
      <c r="J61" s="70"/>
      <c r="K61" s="70"/>
      <c r="L61" s="70">
        <f t="shared" si="3"/>
        <v>59000</v>
      </c>
    </row>
    <row r="62" spans="1:12" ht="12.75">
      <c r="A62" s="69" t="s">
        <v>169</v>
      </c>
      <c r="B62" s="69" t="s">
        <v>182</v>
      </c>
      <c r="C62" s="69" t="s">
        <v>189</v>
      </c>
      <c r="D62" s="69" t="s">
        <v>221</v>
      </c>
      <c r="E62" s="69" t="s">
        <v>195</v>
      </c>
      <c r="F62" s="69" t="s">
        <v>184</v>
      </c>
      <c r="G62" s="129"/>
      <c r="H62" s="121"/>
      <c r="I62" s="70"/>
      <c r="J62" s="70"/>
      <c r="K62" s="70"/>
      <c r="L62" s="70">
        <f t="shared" si="3"/>
        <v>0</v>
      </c>
    </row>
    <row r="63" spans="1:12" ht="12.75">
      <c r="A63" s="69" t="s">
        <v>169</v>
      </c>
      <c r="B63" s="69" t="s">
        <v>182</v>
      </c>
      <c r="C63" s="69" t="s">
        <v>189</v>
      </c>
      <c r="D63" s="69" t="s">
        <v>221</v>
      </c>
      <c r="E63" s="69" t="s">
        <v>196</v>
      </c>
      <c r="F63" s="69" t="s">
        <v>184</v>
      </c>
      <c r="G63" s="129">
        <v>1944871</v>
      </c>
      <c r="H63" s="121"/>
      <c r="I63" s="70"/>
      <c r="J63" s="70"/>
      <c r="K63" s="70"/>
      <c r="L63" s="70">
        <f t="shared" si="3"/>
        <v>1944871</v>
      </c>
    </row>
    <row r="64" spans="1:12" ht="12.75">
      <c r="A64" s="69" t="s">
        <v>169</v>
      </c>
      <c r="B64" s="69" t="s">
        <v>182</v>
      </c>
      <c r="C64" s="69" t="s">
        <v>189</v>
      </c>
      <c r="D64" s="69" t="s">
        <v>221</v>
      </c>
      <c r="E64" s="69" t="s">
        <v>196</v>
      </c>
      <c r="F64" s="69" t="s">
        <v>184</v>
      </c>
      <c r="G64" s="129"/>
      <c r="H64" s="121"/>
      <c r="I64" s="70"/>
      <c r="J64" s="70"/>
      <c r="K64" s="70"/>
      <c r="L64" s="70">
        <f t="shared" si="3"/>
        <v>0</v>
      </c>
    </row>
    <row r="65" spans="1:12" ht="12.75">
      <c r="A65" s="69" t="s">
        <v>169</v>
      </c>
      <c r="B65" s="69" t="s">
        <v>182</v>
      </c>
      <c r="C65" s="69" t="s">
        <v>189</v>
      </c>
      <c r="D65" s="69" t="s">
        <v>221</v>
      </c>
      <c r="E65" s="69" t="s">
        <v>197</v>
      </c>
      <c r="F65" s="69" t="s">
        <v>184</v>
      </c>
      <c r="G65" s="129">
        <v>23865</v>
      </c>
      <c r="H65" s="121"/>
      <c r="I65" s="70"/>
      <c r="J65" s="70"/>
      <c r="K65" s="70"/>
      <c r="L65" s="70">
        <f t="shared" si="3"/>
        <v>23865</v>
      </c>
    </row>
    <row r="66" spans="1:12" ht="12.75">
      <c r="A66" s="69" t="s">
        <v>169</v>
      </c>
      <c r="B66" s="69" t="s">
        <v>182</v>
      </c>
      <c r="C66" s="69" t="s">
        <v>189</v>
      </c>
      <c r="D66" s="69" t="s">
        <v>221</v>
      </c>
      <c r="E66" s="69" t="s">
        <v>198</v>
      </c>
      <c r="F66" s="69" t="s">
        <v>184</v>
      </c>
      <c r="G66" s="130">
        <v>512123</v>
      </c>
      <c r="H66" s="121">
        <v>-1140</v>
      </c>
      <c r="I66" s="70">
        <v>-1140</v>
      </c>
      <c r="J66" s="70"/>
      <c r="K66" s="70"/>
      <c r="L66" s="70">
        <f t="shared" si="3"/>
        <v>510983</v>
      </c>
    </row>
    <row r="67" spans="1:12" ht="12.75">
      <c r="A67" s="69" t="s">
        <v>169</v>
      </c>
      <c r="B67" s="69" t="s">
        <v>182</v>
      </c>
      <c r="C67" s="69" t="s">
        <v>189</v>
      </c>
      <c r="D67" s="69" t="s">
        <v>221</v>
      </c>
      <c r="E67" s="69">
        <v>296</v>
      </c>
      <c r="F67" s="69" t="s">
        <v>184</v>
      </c>
      <c r="G67" s="129"/>
      <c r="H67" s="121"/>
      <c r="I67" s="70"/>
      <c r="J67" s="70"/>
      <c r="K67" s="70"/>
      <c r="L67" s="70">
        <f t="shared" si="3"/>
        <v>0</v>
      </c>
    </row>
    <row r="68" spans="1:12" ht="12.75">
      <c r="A68" s="69" t="s">
        <v>169</v>
      </c>
      <c r="B68" s="69" t="s">
        <v>182</v>
      </c>
      <c r="C68" s="69" t="s">
        <v>189</v>
      </c>
      <c r="D68" s="69" t="s">
        <v>222</v>
      </c>
      <c r="E68" s="69" t="s">
        <v>272</v>
      </c>
      <c r="F68" s="69" t="s">
        <v>184</v>
      </c>
      <c r="G68" s="70"/>
      <c r="H68" s="121">
        <v>860</v>
      </c>
      <c r="I68" s="70">
        <v>860</v>
      </c>
      <c r="J68" s="70"/>
      <c r="K68" s="70"/>
      <c r="L68" s="70">
        <f t="shared" si="3"/>
        <v>860</v>
      </c>
    </row>
    <row r="69" spans="1:12" ht="12.75">
      <c r="A69" s="69" t="s">
        <v>169</v>
      </c>
      <c r="B69" s="69" t="s">
        <v>182</v>
      </c>
      <c r="C69" s="69" t="s">
        <v>189</v>
      </c>
      <c r="D69" s="69" t="s">
        <v>245</v>
      </c>
      <c r="E69" s="69">
        <v>296</v>
      </c>
      <c r="F69" s="69" t="s">
        <v>184</v>
      </c>
      <c r="G69" s="70"/>
      <c r="H69" s="121"/>
      <c r="I69" s="70"/>
      <c r="J69" s="70"/>
      <c r="K69" s="70"/>
      <c r="L69" s="70">
        <f t="shared" si="3"/>
        <v>0</v>
      </c>
    </row>
    <row r="70" spans="1:12" ht="12.75">
      <c r="A70" s="69" t="s">
        <v>169</v>
      </c>
      <c r="B70" s="69" t="s">
        <v>182</v>
      </c>
      <c r="C70" s="69" t="s">
        <v>189</v>
      </c>
      <c r="D70" s="69" t="s">
        <v>223</v>
      </c>
      <c r="E70" s="69" t="s">
        <v>273</v>
      </c>
      <c r="F70" s="69" t="s">
        <v>184</v>
      </c>
      <c r="G70" s="70"/>
      <c r="H70" s="121">
        <v>280</v>
      </c>
      <c r="I70" s="70">
        <v>280</v>
      </c>
      <c r="J70" s="70"/>
      <c r="K70" s="70"/>
      <c r="L70" s="70">
        <f t="shared" si="3"/>
        <v>280</v>
      </c>
    </row>
    <row r="71" spans="1:12" ht="12.75">
      <c r="A71" s="69" t="s">
        <v>169</v>
      </c>
      <c r="B71" s="69" t="s">
        <v>182</v>
      </c>
      <c r="C71" s="69" t="s">
        <v>189</v>
      </c>
      <c r="D71" s="69" t="s">
        <v>221</v>
      </c>
      <c r="E71" s="69" t="s">
        <v>200</v>
      </c>
      <c r="F71" s="69" t="s">
        <v>184</v>
      </c>
      <c r="G71" s="70"/>
      <c r="H71" s="121"/>
      <c r="I71" s="70"/>
      <c r="J71" s="70"/>
      <c r="K71" s="70"/>
      <c r="L71" s="70">
        <f t="shared" si="3"/>
        <v>0</v>
      </c>
    </row>
    <row r="72" spans="1:12" ht="12.75">
      <c r="A72" s="69" t="s">
        <v>169</v>
      </c>
      <c r="B72" s="69" t="s">
        <v>182</v>
      </c>
      <c r="C72" s="69" t="s">
        <v>189</v>
      </c>
      <c r="D72" s="69" t="s">
        <v>221</v>
      </c>
      <c r="E72" s="69" t="s">
        <v>255</v>
      </c>
      <c r="F72" s="69" t="s">
        <v>184</v>
      </c>
      <c r="G72" s="70">
        <f>8600+9950+1440+1150+5200</f>
        <v>26340</v>
      </c>
      <c r="H72" s="121"/>
      <c r="I72" s="70"/>
      <c r="J72" s="70"/>
      <c r="K72" s="70"/>
      <c r="L72" s="70">
        <f t="shared" si="3"/>
        <v>26340</v>
      </c>
    </row>
    <row r="73" spans="1:12" ht="12.75">
      <c r="A73" s="127" t="s">
        <v>169</v>
      </c>
      <c r="B73" s="127" t="s">
        <v>182</v>
      </c>
      <c r="C73" s="127" t="s">
        <v>189</v>
      </c>
      <c r="D73" s="127" t="s">
        <v>218</v>
      </c>
      <c r="E73" s="127" t="s">
        <v>191</v>
      </c>
      <c r="F73" s="127" t="s">
        <v>186</v>
      </c>
      <c r="G73" s="131">
        <v>69124</v>
      </c>
      <c r="H73" s="128"/>
      <c r="I73" s="128"/>
      <c r="J73" s="128"/>
      <c r="K73" s="128"/>
      <c r="L73" s="128">
        <f t="shared" si="3"/>
        <v>69124</v>
      </c>
    </row>
    <row r="74" spans="1:12" ht="12.75">
      <c r="A74" s="127" t="s">
        <v>169</v>
      </c>
      <c r="B74" s="127" t="s">
        <v>182</v>
      </c>
      <c r="C74" s="127" t="s">
        <v>189</v>
      </c>
      <c r="D74" s="127" t="s">
        <v>219</v>
      </c>
      <c r="E74" s="127" t="s">
        <v>192</v>
      </c>
      <c r="F74" s="127" t="s">
        <v>186</v>
      </c>
      <c r="G74" s="131">
        <v>50000</v>
      </c>
      <c r="H74" s="128"/>
      <c r="I74" s="128"/>
      <c r="J74" s="128"/>
      <c r="K74" s="128"/>
      <c r="L74" s="128">
        <f t="shared" si="3"/>
        <v>50000</v>
      </c>
    </row>
    <row r="75" spans="1:12" ht="12.75">
      <c r="A75" s="127" t="s">
        <v>169</v>
      </c>
      <c r="B75" s="127" t="s">
        <v>182</v>
      </c>
      <c r="C75" s="127" t="s">
        <v>189</v>
      </c>
      <c r="D75" s="127" t="s">
        <v>220</v>
      </c>
      <c r="E75" s="127" t="s">
        <v>193</v>
      </c>
      <c r="F75" s="127" t="s">
        <v>186</v>
      </c>
      <c r="G75" s="131">
        <v>20876</v>
      </c>
      <c r="H75" s="128"/>
      <c r="I75" s="128"/>
      <c r="J75" s="128"/>
      <c r="K75" s="128"/>
      <c r="L75" s="128">
        <f t="shared" si="3"/>
        <v>20876</v>
      </c>
    </row>
    <row r="76" spans="1:12" ht="12.75">
      <c r="A76" s="127" t="s">
        <v>169</v>
      </c>
      <c r="B76" s="127" t="s">
        <v>182</v>
      </c>
      <c r="C76" s="127" t="s">
        <v>189</v>
      </c>
      <c r="D76" s="127" t="s">
        <v>221</v>
      </c>
      <c r="E76" s="127" t="s">
        <v>196</v>
      </c>
      <c r="F76" s="127" t="s">
        <v>186</v>
      </c>
      <c r="G76" s="128"/>
      <c r="H76" s="128"/>
      <c r="I76" s="128"/>
      <c r="J76" s="128"/>
      <c r="K76" s="128"/>
      <c r="L76" s="128">
        <f t="shared" si="3"/>
        <v>0</v>
      </c>
    </row>
    <row r="77" spans="1:12" ht="12.75">
      <c r="A77" s="127" t="s">
        <v>169</v>
      </c>
      <c r="B77" s="127" t="s">
        <v>182</v>
      </c>
      <c r="C77" s="127" t="s">
        <v>189</v>
      </c>
      <c r="D77" s="127" t="s">
        <v>265</v>
      </c>
      <c r="E77" s="127" t="s">
        <v>198</v>
      </c>
      <c r="F77" s="127" t="s">
        <v>186</v>
      </c>
      <c r="G77" s="128">
        <v>12000</v>
      </c>
      <c r="H77" s="128"/>
      <c r="I77" s="128"/>
      <c r="J77" s="128"/>
      <c r="K77" s="128"/>
      <c r="L77" s="128">
        <f t="shared" si="3"/>
        <v>12000</v>
      </c>
    </row>
    <row r="78" spans="1:12" ht="12.75">
      <c r="A78" s="127" t="s">
        <v>169</v>
      </c>
      <c r="B78" s="127" t="s">
        <v>182</v>
      </c>
      <c r="C78" s="127" t="s">
        <v>189</v>
      </c>
      <c r="D78" s="127" t="s">
        <v>221</v>
      </c>
      <c r="E78" s="127" t="s">
        <v>200</v>
      </c>
      <c r="F78" s="127" t="s">
        <v>186</v>
      </c>
      <c r="G78" s="128">
        <v>38000</v>
      </c>
      <c r="H78" s="128"/>
      <c r="I78" s="128"/>
      <c r="J78" s="128"/>
      <c r="K78" s="128"/>
      <c r="L78" s="128">
        <f t="shared" si="3"/>
        <v>38000</v>
      </c>
    </row>
    <row r="79" spans="1:12" ht="12.75">
      <c r="A79" s="127" t="s">
        <v>169</v>
      </c>
      <c r="B79" s="127" t="s">
        <v>182</v>
      </c>
      <c r="C79" s="127" t="s">
        <v>189</v>
      </c>
      <c r="D79" s="127" t="s">
        <v>221</v>
      </c>
      <c r="E79" s="127" t="s">
        <v>255</v>
      </c>
      <c r="F79" s="127" t="s">
        <v>186</v>
      </c>
      <c r="G79" s="128">
        <v>10000</v>
      </c>
      <c r="H79" s="128"/>
      <c r="I79" s="128"/>
      <c r="J79" s="128"/>
      <c r="K79" s="128"/>
      <c r="L79" s="128">
        <f t="shared" si="3"/>
        <v>10000</v>
      </c>
    </row>
    <row r="80" spans="1:12" ht="12.75">
      <c r="A80" s="127" t="s">
        <v>169</v>
      </c>
      <c r="B80" s="127" t="s">
        <v>182</v>
      </c>
      <c r="C80" s="127" t="s">
        <v>189</v>
      </c>
      <c r="D80" s="127" t="s">
        <v>221</v>
      </c>
      <c r="E80" s="127" t="s">
        <v>270</v>
      </c>
      <c r="F80" s="127" t="s">
        <v>186</v>
      </c>
      <c r="G80" s="128">
        <f>50000+38630.62</f>
        <v>88630.62</v>
      </c>
      <c r="H80" s="128"/>
      <c r="I80" s="128"/>
      <c r="J80" s="128"/>
      <c r="K80" s="128"/>
      <c r="L80" s="128">
        <f t="shared" si="3"/>
        <v>88630.62</v>
      </c>
    </row>
    <row r="81" spans="1:12" ht="12.75">
      <c r="A81" s="69"/>
      <c r="B81" s="69"/>
      <c r="C81" s="69"/>
      <c r="D81" s="69"/>
      <c r="E81" s="69"/>
      <c r="F81" s="69"/>
      <c r="G81" s="70"/>
      <c r="H81" s="70"/>
      <c r="I81" s="70"/>
      <c r="J81" s="70"/>
      <c r="K81" s="70"/>
      <c r="L81" s="70"/>
    </row>
    <row r="82" spans="1:12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</row>
    <row r="83" spans="1:12" ht="12.75">
      <c r="A83" s="248" t="s">
        <v>202</v>
      </c>
      <c r="B83" s="248"/>
      <c r="C83" s="248"/>
      <c r="D83" s="248"/>
      <c r="E83" s="248"/>
      <c r="F83" s="246"/>
      <c r="G83" s="246"/>
      <c r="H83" s="72"/>
      <c r="I83" s="246" t="s">
        <v>161</v>
      </c>
      <c r="J83" s="246"/>
      <c r="K83" s="73"/>
      <c r="L83" s="73"/>
    </row>
    <row r="84" spans="1:12" ht="12.75">
      <c r="A84" s="72"/>
      <c r="B84" s="72"/>
      <c r="C84" s="72"/>
      <c r="D84" s="72"/>
      <c r="E84" s="72"/>
      <c r="F84" s="71"/>
      <c r="G84" s="71" t="s">
        <v>13</v>
      </c>
      <c r="H84" s="72"/>
      <c r="I84" s="244" t="s">
        <v>14</v>
      </c>
      <c r="J84" s="244"/>
      <c r="K84" s="72"/>
      <c r="L84" s="72"/>
    </row>
    <row r="85" spans="1:12" ht="12.75">
      <c r="A85" s="245" t="s">
        <v>203</v>
      </c>
      <c r="B85" s="245"/>
      <c r="C85" s="245"/>
      <c r="D85" s="245"/>
      <c r="E85" s="245"/>
      <c r="F85" s="246"/>
      <c r="G85" s="246"/>
      <c r="H85" s="72"/>
      <c r="I85" s="246" t="s">
        <v>252</v>
      </c>
      <c r="J85" s="246"/>
      <c r="K85" s="72"/>
      <c r="L85" s="72"/>
    </row>
    <row r="86" spans="1:12" ht="12.75">
      <c r="A86" s="72"/>
      <c r="B86" s="72"/>
      <c r="C86" s="72"/>
      <c r="D86" s="72"/>
      <c r="E86" s="72"/>
      <c r="F86" s="71"/>
      <c r="G86" s="71" t="s">
        <v>13</v>
      </c>
      <c r="H86" s="72"/>
      <c r="I86" s="244" t="s">
        <v>14</v>
      </c>
      <c r="J86" s="244"/>
      <c r="K86" s="72"/>
      <c r="L86" s="72"/>
    </row>
    <row r="87" spans="1:12" ht="12.75">
      <c r="A87" s="245" t="s">
        <v>204</v>
      </c>
      <c r="B87" s="245"/>
      <c r="C87" s="245"/>
      <c r="D87" s="245"/>
      <c r="E87" s="245"/>
      <c r="F87" s="246"/>
      <c r="G87" s="246"/>
      <c r="H87" s="72"/>
      <c r="I87" s="246"/>
      <c r="J87" s="246"/>
      <c r="K87" s="72"/>
      <c r="L87" s="72"/>
    </row>
    <row r="88" spans="1:12" ht="12.75">
      <c r="A88" s="72"/>
      <c r="B88" s="72"/>
      <c r="C88" s="72"/>
      <c r="D88" s="72"/>
      <c r="E88" s="72"/>
      <c r="F88" s="71"/>
      <c r="G88" s="71" t="s">
        <v>13</v>
      </c>
      <c r="H88" s="72"/>
      <c r="I88" s="244" t="s">
        <v>14</v>
      </c>
      <c r="J88" s="244"/>
      <c r="K88" s="72"/>
      <c r="L88" s="72"/>
    </row>
    <row r="89" spans="1:12" ht="12.75">
      <c r="A89" s="247" t="s">
        <v>275</v>
      </c>
      <c r="B89" s="247"/>
      <c r="C89" s="247"/>
      <c r="D89" s="247"/>
      <c r="E89" s="247"/>
      <c r="F89" s="72"/>
      <c r="G89" s="72"/>
      <c r="H89" s="72"/>
      <c r="I89" s="72"/>
      <c r="J89" s="72"/>
      <c r="K89" s="72"/>
      <c r="L89" s="72"/>
    </row>
  </sheetData>
  <sheetProtection/>
  <mergeCells count="60">
    <mergeCell ref="I86:J86"/>
    <mergeCell ref="A87:E87"/>
    <mergeCell ref="F87:G87"/>
    <mergeCell ref="I87:J87"/>
    <mergeCell ref="I88:J88"/>
    <mergeCell ref="A89:E89"/>
    <mergeCell ref="B56:C56"/>
    <mergeCell ref="A83:E83"/>
    <mergeCell ref="F83:G83"/>
    <mergeCell ref="I83:J83"/>
    <mergeCell ref="I84:J84"/>
    <mergeCell ref="A85:E85"/>
    <mergeCell ref="F85:G85"/>
    <mergeCell ref="I85:J85"/>
    <mergeCell ref="I50:K50"/>
    <mergeCell ref="L50:L51"/>
    <mergeCell ref="A52:F52"/>
    <mergeCell ref="A53:F53"/>
    <mergeCell ref="B54:C54"/>
    <mergeCell ref="B55:C55"/>
    <mergeCell ref="A47:F47"/>
    <mergeCell ref="G47:J47"/>
    <mergeCell ref="A48:F48"/>
    <mergeCell ref="G48:J48"/>
    <mergeCell ref="A49:C49"/>
    <mergeCell ref="A50:D51"/>
    <mergeCell ref="E50:E51"/>
    <mergeCell ref="F50:F51"/>
    <mergeCell ref="G50:G51"/>
    <mergeCell ref="H50:H51"/>
    <mergeCell ref="H5:H6"/>
    <mergeCell ref="I5:K5"/>
    <mergeCell ref="A2:F2"/>
    <mergeCell ref="G2:J2"/>
    <mergeCell ref="A3:F3"/>
    <mergeCell ref="G3:J3"/>
    <mergeCell ref="A4:C4"/>
    <mergeCell ref="L5:L6"/>
    <mergeCell ref="A7:F7"/>
    <mergeCell ref="A8:F8"/>
    <mergeCell ref="B9:C9"/>
    <mergeCell ref="B10:C10"/>
    <mergeCell ref="B11:C11"/>
    <mergeCell ref="A5:D6"/>
    <mergeCell ref="E5:E6"/>
    <mergeCell ref="F5:F6"/>
    <mergeCell ref="G5:G6"/>
    <mergeCell ref="A38:E38"/>
    <mergeCell ref="F38:G38"/>
    <mergeCell ref="I38:J38"/>
    <mergeCell ref="I39:J39"/>
    <mergeCell ref="A40:E40"/>
    <mergeCell ref="F40:G40"/>
    <mergeCell ref="I40:J40"/>
    <mergeCell ref="I41:J41"/>
    <mergeCell ref="A42:E42"/>
    <mergeCell ref="F42:G42"/>
    <mergeCell ref="I42:J42"/>
    <mergeCell ref="I43:J43"/>
    <mergeCell ref="A44:E44"/>
  </mergeCells>
  <printOptions/>
  <pageMargins left="0.7" right="0.7" top="0.75" bottom="0.75" header="0.3" footer="0.3"/>
  <pageSetup fitToWidth="0" fitToHeight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O12" sqref="O12"/>
    </sheetView>
  </sheetViews>
  <sheetFormatPr defaultColWidth="9.00390625" defaultRowHeight="12.75"/>
  <cols>
    <col min="7" max="7" width="11.375" style="0" customWidth="1"/>
  </cols>
  <sheetData>
    <row r="1" spans="1:12" ht="15.75">
      <c r="A1" s="266" t="s">
        <v>166</v>
      </c>
      <c r="B1" s="266"/>
      <c r="C1" s="266"/>
      <c r="D1" s="266"/>
      <c r="E1" s="266"/>
      <c r="F1" s="266"/>
      <c r="G1" s="266"/>
      <c r="H1" s="266"/>
      <c r="I1" s="266"/>
      <c r="J1" s="53"/>
      <c r="K1" s="54"/>
      <c r="L1" s="55" t="s">
        <v>16</v>
      </c>
    </row>
    <row r="2" spans="1:12" ht="15.75">
      <c r="A2" s="56"/>
      <c r="B2" s="56"/>
      <c r="C2" s="56"/>
      <c r="D2" s="56"/>
      <c r="E2" s="56"/>
      <c r="F2" s="56"/>
      <c r="G2" s="56"/>
      <c r="H2" s="56"/>
      <c r="I2" s="56"/>
      <c r="J2" s="57"/>
      <c r="K2" s="58" t="s">
        <v>17</v>
      </c>
      <c r="L2" s="59" t="s">
        <v>211</v>
      </c>
    </row>
    <row r="3" spans="1:12" ht="35.25" customHeight="1">
      <c r="A3" s="263" t="s">
        <v>167</v>
      </c>
      <c r="B3" s="263"/>
      <c r="C3" s="263"/>
      <c r="D3" s="263"/>
      <c r="E3" s="263"/>
      <c r="F3" s="263"/>
      <c r="G3" s="264" t="s">
        <v>158</v>
      </c>
      <c r="H3" s="265"/>
      <c r="I3" s="265"/>
      <c r="J3" s="265"/>
      <c r="K3" s="58" t="s">
        <v>168</v>
      </c>
      <c r="L3" s="59" t="s">
        <v>169</v>
      </c>
    </row>
    <row r="4" spans="1:12" ht="13.5">
      <c r="A4" s="263" t="s">
        <v>170</v>
      </c>
      <c r="B4" s="263"/>
      <c r="C4" s="263"/>
      <c r="D4" s="263"/>
      <c r="E4" s="263"/>
      <c r="F4" s="263"/>
      <c r="G4" s="264" t="s">
        <v>171</v>
      </c>
      <c r="H4" s="265"/>
      <c r="I4" s="265"/>
      <c r="J4" s="265"/>
      <c r="K4" s="60"/>
      <c r="L4" s="61"/>
    </row>
    <row r="5" spans="1:12" ht="12.75">
      <c r="A5" s="263" t="s">
        <v>172</v>
      </c>
      <c r="B5" s="263"/>
      <c r="C5" s="263"/>
      <c r="D5" s="62"/>
      <c r="E5" s="62"/>
      <c r="F5" s="62"/>
      <c r="G5" s="63"/>
      <c r="H5" s="63"/>
      <c r="I5" s="63"/>
      <c r="J5" s="64"/>
      <c r="K5" s="58"/>
      <c r="L5" s="65"/>
    </row>
    <row r="6" spans="1:12" ht="12.75">
      <c r="A6" s="256" t="s">
        <v>173</v>
      </c>
      <c r="B6" s="257"/>
      <c r="C6" s="257"/>
      <c r="D6" s="257"/>
      <c r="E6" s="256" t="s">
        <v>174</v>
      </c>
      <c r="F6" s="256" t="s">
        <v>213</v>
      </c>
      <c r="G6" s="249" t="s">
        <v>205</v>
      </c>
      <c r="H6" s="249" t="s">
        <v>209</v>
      </c>
      <c r="I6" s="260" t="s">
        <v>175</v>
      </c>
      <c r="J6" s="261"/>
      <c r="K6" s="262"/>
      <c r="L6" s="249"/>
    </row>
    <row r="7" spans="1:12" ht="38.25">
      <c r="A7" s="258"/>
      <c r="B7" s="259"/>
      <c r="C7" s="259"/>
      <c r="D7" s="259"/>
      <c r="E7" s="258"/>
      <c r="F7" s="258"/>
      <c r="G7" s="250"/>
      <c r="H7" s="250"/>
      <c r="I7" s="66" t="s">
        <v>176</v>
      </c>
      <c r="J7" s="66" t="s">
        <v>177</v>
      </c>
      <c r="K7" s="66" t="s">
        <v>178</v>
      </c>
      <c r="L7" s="250"/>
    </row>
    <row r="8" spans="1:12" ht="12.75">
      <c r="A8" s="251" t="s">
        <v>179</v>
      </c>
      <c r="B8" s="252"/>
      <c r="C8" s="252"/>
      <c r="D8" s="252"/>
      <c r="E8" s="252"/>
      <c r="F8" s="253"/>
      <c r="G8" s="67"/>
      <c r="H8" s="67">
        <f>I8+J8</f>
        <v>0</v>
      </c>
      <c r="I8" s="67">
        <v>0</v>
      </c>
      <c r="J8" s="67">
        <v>0</v>
      </c>
      <c r="K8" s="67">
        <v>0</v>
      </c>
      <c r="L8" s="67"/>
    </row>
    <row r="9" spans="1:12" ht="12.75">
      <c r="A9" s="251" t="s">
        <v>180</v>
      </c>
      <c r="B9" s="252"/>
      <c r="C9" s="252"/>
      <c r="D9" s="252"/>
      <c r="E9" s="252"/>
      <c r="F9" s="253"/>
      <c r="G9" s="68">
        <f>SUM(G10:G12)</f>
        <v>4680000</v>
      </c>
      <c r="H9" s="68">
        <f>SUM(H10:H12)</f>
        <v>0</v>
      </c>
      <c r="I9" s="68">
        <f>SUM(I10:I12)</f>
        <v>0</v>
      </c>
      <c r="J9" s="68">
        <f>SUM(J10:J12)</f>
        <v>0</v>
      </c>
      <c r="K9" s="68">
        <f>SUM(K10:K12)</f>
        <v>0</v>
      </c>
      <c r="L9" s="68"/>
    </row>
    <row r="10" spans="1:12" ht="12.75">
      <c r="A10" s="69" t="s">
        <v>169</v>
      </c>
      <c r="B10" s="254" t="s">
        <v>181</v>
      </c>
      <c r="C10" s="255"/>
      <c r="D10" s="69" t="s">
        <v>182</v>
      </c>
      <c r="E10" s="69" t="s">
        <v>183</v>
      </c>
      <c r="F10" s="69" t="s">
        <v>184</v>
      </c>
      <c r="G10" s="70">
        <v>4520000</v>
      </c>
      <c r="H10" s="70"/>
      <c r="I10" s="70"/>
      <c r="J10" s="70">
        <v>0</v>
      </c>
      <c r="K10" s="70">
        <v>0</v>
      </c>
      <c r="L10" s="70"/>
    </row>
    <row r="11" spans="1:12" ht="12.75">
      <c r="A11" s="69" t="s">
        <v>169</v>
      </c>
      <c r="B11" s="254" t="s">
        <v>181</v>
      </c>
      <c r="C11" s="255"/>
      <c r="D11" s="69" t="s">
        <v>182</v>
      </c>
      <c r="E11" s="69" t="s">
        <v>185</v>
      </c>
      <c r="F11" s="69" t="s">
        <v>186</v>
      </c>
      <c r="G11" s="70">
        <f>100000+60000</f>
        <v>160000</v>
      </c>
      <c r="H11" s="70"/>
      <c r="I11" s="70"/>
      <c r="J11" s="70"/>
      <c r="K11" s="70"/>
      <c r="L11" s="70"/>
    </row>
    <row r="12" spans="1:12" ht="12.75">
      <c r="A12" s="69"/>
      <c r="B12" s="254" t="s">
        <v>187</v>
      </c>
      <c r="C12" s="255"/>
      <c r="D12" s="69" t="s">
        <v>187</v>
      </c>
      <c r="E12" s="69"/>
      <c r="F12" s="69"/>
      <c r="G12" s="70">
        <v>0</v>
      </c>
      <c r="H12" s="70">
        <f>I12+J12</f>
        <v>0</v>
      </c>
      <c r="I12" s="70">
        <v>0</v>
      </c>
      <c r="J12" s="70">
        <v>0</v>
      </c>
      <c r="K12" s="70">
        <v>0</v>
      </c>
      <c r="L12" s="70"/>
    </row>
    <row r="13" spans="1:12" ht="12.75">
      <c r="A13" s="251" t="s">
        <v>188</v>
      </c>
      <c r="B13" s="252"/>
      <c r="C13" s="252"/>
      <c r="D13" s="252"/>
      <c r="E13" s="252"/>
      <c r="F13" s="253"/>
      <c r="G13" s="68">
        <f>SUM(G14:G29)</f>
        <v>4680000</v>
      </c>
      <c r="H13" s="68">
        <f>SUM(H14:H29)</f>
        <v>0</v>
      </c>
      <c r="I13" s="68">
        <f>SUM(I14:I29)</f>
        <v>0</v>
      </c>
      <c r="J13" s="68">
        <f>SUM(J14:J29)</f>
        <v>0</v>
      </c>
      <c r="K13" s="68">
        <f>SUM(K14:K29)</f>
        <v>0</v>
      </c>
      <c r="L13" s="68"/>
    </row>
    <row r="14" spans="1:12" ht="12.75">
      <c r="A14" s="69" t="s">
        <v>169</v>
      </c>
      <c r="B14" s="69" t="s">
        <v>182</v>
      </c>
      <c r="C14" s="69" t="s">
        <v>189</v>
      </c>
      <c r="D14" s="69" t="s">
        <v>190</v>
      </c>
      <c r="E14" s="69" t="s">
        <v>191</v>
      </c>
      <c r="F14" s="69" t="s">
        <v>184</v>
      </c>
      <c r="G14" s="70">
        <v>2013730</v>
      </c>
      <c r="H14" s="70"/>
      <c r="I14" s="70"/>
      <c r="J14" s="70">
        <v>0</v>
      </c>
      <c r="K14" s="70">
        <v>0</v>
      </c>
      <c r="L14" s="70"/>
    </row>
    <row r="15" spans="1:12" ht="12.75">
      <c r="A15" s="69" t="s">
        <v>169</v>
      </c>
      <c r="B15" s="69" t="s">
        <v>182</v>
      </c>
      <c r="C15" s="69" t="s">
        <v>189</v>
      </c>
      <c r="D15" s="69" t="s">
        <v>190</v>
      </c>
      <c r="E15" s="69" t="s">
        <v>191</v>
      </c>
      <c r="F15" s="69" t="s">
        <v>186</v>
      </c>
      <c r="G15" s="70">
        <v>36870</v>
      </c>
      <c r="H15" s="70"/>
      <c r="I15" s="70"/>
      <c r="J15" s="70"/>
      <c r="K15" s="70"/>
      <c r="L15" s="70"/>
    </row>
    <row r="16" spans="1:12" ht="12.75">
      <c r="A16" s="69" t="s">
        <v>169</v>
      </c>
      <c r="B16" s="69" t="s">
        <v>182</v>
      </c>
      <c r="C16" s="69" t="s">
        <v>189</v>
      </c>
      <c r="D16" s="69" t="s">
        <v>190</v>
      </c>
      <c r="E16" s="69" t="s">
        <v>192</v>
      </c>
      <c r="F16" s="69" t="s">
        <v>184</v>
      </c>
      <c r="G16" s="70">
        <v>125000</v>
      </c>
      <c r="H16" s="70"/>
      <c r="I16" s="70"/>
      <c r="J16" s="70">
        <v>0</v>
      </c>
      <c r="K16" s="70">
        <v>0</v>
      </c>
      <c r="L16" s="70"/>
    </row>
    <row r="17" spans="1:12" ht="12.75">
      <c r="A17" s="69" t="s">
        <v>169</v>
      </c>
      <c r="B17" s="69" t="s">
        <v>182</v>
      </c>
      <c r="C17" s="69" t="s">
        <v>189</v>
      </c>
      <c r="D17" s="69" t="s">
        <v>190</v>
      </c>
      <c r="E17" s="69" t="s">
        <v>193</v>
      </c>
      <c r="F17" s="69" t="s">
        <v>184</v>
      </c>
      <c r="G17" s="70">
        <f>608150+70000</f>
        <v>678150</v>
      </c>
      <c r="H17" s="70"/>
      <c r="I17" s="70"/>
      <c r="J17" s="70"/>
      <c r="K17" s="70"/>
      <c r="L17" s="70"/>
    </row>
    <row r="18" spans="1:12" ht="12.75">
      <c r="A18" s="69" t="s">
        <v>169</v>
      </c>
      <c r="B18" s="69" t="s">
        <v>182</v>
      </c>
      <c r="C18" s="69" t="s">
        <v>189</v>
      </c>
      <c r="D18" s="69" t="s">
        <v>190</v>
      </c>
      <c r="E18" s="69" t="s">
        <v>193</v>
      </c>
      <c r="F18" s="69" t="s">
        <v>186</v>
      </c>
      <c r="G18" s="70">
        <v>11130</v>
      </c>
      <c r="H18" s="70"/>
      <c r="I18" s="70"/>
      <c r="J18" s="70"/>
      <c r="K18" s="70"/>
      <c r="L18" s="70"/>
    </row>
    <row r="19" spans="1:12" ht="12.75">
      <c r="A19" s="69" t="s">
        <v>169</v>
      </c>
      <c r="B19" s="69" t="s">
        <v>182</v>
      </c>
      <c r="C19" s="69" t="s">
        <v>189</v>
      </c>
      <c r="D19" s="69" t="s">
        <v>190</v>
      </c>
      <c r="E19" s="69" t="s">
        <v>194</v>
      </c>
      <c r="F19" s="69" t="s">
        <v>184</v>
      </c>
      <c r="G19" s="70">
        <v>67000</v>
      </c>
      <c r="H19" s="70"/>
      <c r="I19" s="70"/>
      <c r="J19" s="70"/>
      <c r="K19" s="70"/>
      <c r="L19" s="70"/>
    </row>
    <row r="20" spans="1:12" ht="12.75">
      <c r="A20" s="69" t="s">
        <v>169</v>
      </c>
      <c r="B20" s="69" t="s">
        <v>182</v>
      </c>
      <c r="C20" s="69" t="s">
        <v>189</v>
      </c>
      <c r="D20" s="69" t="s">
        <v>190</v>
      </c>
      <c r="E20" s="69" t="s">
        <v>195</v>
      </c>
      <c r="F20" s="69" t="s">
        <v>184</v>
      </c>
      <c r="G20" s="70">
        <v>15000</v>
      </c>
      <c r="H20" s="70"/>
      <c r="I20" s="70"/>
      <c r="J20" s="70"/>
      <c r="K20" s="70"/>
      <c r="L20" s="70"/>
    </row>
    <row r="21" spans="1:12" ht="12.75">
      <c r="A21" s="69" t="s">
        <v>169</v>
      </c>
      <c r="B21" s="69" t="s">
        <v>182</v>
      </c>
      <c r="C21" s="69" t="s">
        <v>189</v>
      </c>
      <c r="D21" s="69" t="s">
        <v>190</v>
      </c>
      <c r="E21" s="69" t="s">
        <v>196</v>
      </c>
      <c r="F21" s="69" t="s">
        <v>184</v>
      </c>
      <c r="G21" s="70">
        <v>719040</v>
      </c>
      <c r="H21" s="70"/>
      <c r="I21" s="70"/>
      <c r="J21" s="70"/>
      <c r="K21" s="70"/>
      <c r="L21" s="70"/>
    </row>
    <row r="22" spans="1:12" ht="12.75">
      <c r="A22" s="69" t="s">
        <v>169</v>
      </c>
      <c r="B22" s="69" t="s">
        <v>182</v>
      </c>
      <c r="C22" s="69" t="s">
        <v>189</v>
      </c>
      <c r="D22" s="69" t="s">
        <v>190</v>
      </c>
      <c r="E22" s="69" t="s">
        <v>196</v>
      </c>
      <c r="F22" s="69" t="s">
        <v>184</v>
      </c>
      <c r="G22" s="70">
        <v>29170</v>
      </c>
      <c r="H22" s="70"/>
      <c r="I22" s="70"/>
      <c r="J22" s="70"/>
      <c r="K22" s="70"/>
      <c r="L22" s="70"/>
    </row>
    <row r="23" spans="1:12" ht="12.75">
      <c r="A23" s="69" t="s">
        <v>169</v>
      </c>
      <c r="B23" s="69" t="s">
        <v>182</v>
      </c>
      <c r="C23" s="69" t="s">
        <v>189</v>
      </c>
      <c r="D23" s="69" t="s">
        <v>190</v>
      </c>
      <c r="E23" s="69" t="s">
        <v>197</v>
      </c>
      <c r="F23" s="69" t="s">
        <v>184</v>
      </c>
      <c r="G23" s="70">
        <v>208800</v>
      </c>
      <c r="H23" s="70"/>
      <c r="I23" s="70"/>
      <c r="J23" s="70"/>
      <c r="K23" s="70"/>
      <c r="L23" s="70"/>
    </row>
    <row r="24" spans="1:12" ht="12.75">
      <c r="A24" s="69" t="s">
        <v>169</v>
      </c>
      <c r="B24" s="69" t="s">
        <v>182</v>
      </c>
      <c r="C24" s="69" t="s">
        <v>189</v>
      </c>
      <c r="D24" s="69" t="s">
        <v>190</v>
      </c>
      <c r="E24" s="69" t="s">
        <v>198</v>
      </c>
      <c r="F24" s="69" t="s">
        <v>184</v>
      </c>
      <c r="G24" s="77">
        <f>197446.44+11630.21-4966.65</f>
        <v>204110</v>
      </c>
      <c r="H24" s="70"/>
      <c r="I24" s="70"/>
      <c r="J24" s="70"/>
      <c r="K24" s="70"/>
      <c r="L24" s="70"/>
    </row>
    <row r="25" spans="1:12" ht="12.75">
      <c r="A25" s="69" t="s">
        <v>169</v>
      </c>
      <c r="B25" s="69" t="s">
        <v>182</v>
      </c>
      <c r="C25" s="69" t="s">
        <v>189</v>
      </c>
      <c r="D25" s="69" t="s">
        <v>190</v>
      </c>
      <c r="E25" s="69" t="s">
        <v>199</v>
      </c>
      <c r="F25" s="69" t="s">
        <v>184</v>
      </c>
      <c r="G25" s="70">
        <f>260000-70000</f>
        <v>190000</v>
      </c>
      <c r="H25" s="70"/>
      <c r="I25" s="70"/>
      <c r="J25" s="70">
        <v>0</v>
      </c>
      <c r="K25" s="70">
        <v>0</v>
      </c>
      <c r="L25" s="70"/>
    </row>
    <row r="26" spans="1:12" ht="12.75">
      <c r="A26" s="69" t="s">
        <v>169</v>
      </c>
      <c r="B26" s="69" t="s">
        <v>182</v>
      </c>
      <c r="C26" s="69" t="s">
        <v>189</v>
      </c>
      <c r="D26" s="69" t="s">
        <v>190</v>
      </c>
      <c r="E26" s="69" t="s">
        <v>200</v>
      </c>
      <c r="F26" s="69" t="s">
        <v>184</v>
      </c>
      <c r="G26" s="70"/>
      <c r="H26" s="70"/>
      <c r="I26" s="70"/>
      <c r="J26" s="70">
        <v>0</v>
      </c>
      <c r="K26" s="70">
        <v>0</v>
      </c>
      <c r="L26" s="70"/>
    </row>
    <row r="27" spans="1:12" ht="12.75">
      <c r="A27" s="69" t="s">
        <v>169</v>
      </c>
      <c r="B27" s="69" t="s">
        <v>182</v>
      </c>
      <c r="C27" s="69" t="s">
        <v>189</v>
      </c>
      <c r="D27" s="69" t="s">
        <v>190</v>
      </c>
      <c r="E27" s="69" t="s">
        <v>200</v>
      </c>
      <c r="F27" s="69" t="s">
        <v>186</v>
      </c>
      <c r="G27" s="70">
        <f>120900-8900</f>
        <v>112000</v>
      </c>
      <c r="H27" s="70"/>
      <c r="I27" s="70"/>
      <c r="J27" s="70">
        <v>0</v>
      </c>
      <c r="K27" s="70">
        <v>0</v>
      </c>
      <c r="L27" s="70"/>
    </row>
    <row r="28" spans="1:12" ht="12.75">
      <c r="A28" s="69" t="s">
        <v>169</v>
      </c>
      <c r="B28" s="69" t="s">
        <v>182</v>
      </c>
      <c r="C28" s="69" t="s">
        <v>189</v>
      </c>
      <c r="D28" s="69" t="s">
        <v>190</v>
      </c>
      <c r="E28" s="69" t="s">
        <v>201</v>
      </c>
      <c r="F28" s="69" t="s">
        <v>184</v>
      </c>
      <c r="G28" s="70">
        <f>270000</f>
        <v>270000</v>
      </c>
      <c r="H28" s="70"/>
      <c r="I28" s="70"/>
      <c r="J28" s="70">
        <v>0</v>
      </c>
      <c r="K28" s="70">
        <v>0</v>
      </c>
      <c r="L28" s="70"/>
    </row>
    <row r="29" spans="1:12" ht="12.75">
      <c r="A29" s="69"/>
      <c r="B29" s="69"/>
      <c r="C29" s="69"/>
      <c r="D29" s="69"/>
      <c r="E29" s="69"/>
      <c r="F29" s="69"/>
      <c r="G29" s="70"/>
      <c r="H29" s="70"/>
      <c r="I29" s="70"/>
      <c r="J29" s="70">
        <v>0</v>
      </c>
      <c r="K29" s="70">
        <v>0</v>
      </c>
      <c r="L29" s="70"/>
    </row>
    <row r="30" spans="1:12" ht="12.75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</row>
    <row r="31" spans="1:12" ht="12.75">
      <c r="A31" s="248" t="s">
        <v>202</v>
      </c>
      <c r="B31" s="248"/>
      <c r="C31" s="248"/>
      <c r="D31" s="248"/>
      <c r="E31" s="248"/>
      <c r="F31" s="246"/>
      <c r="G31" s="246"/>
      <c r="H31" s="72"/>
      <c r="I31" s="246" t="s">
        <v>161</v>
      </c>
      <c r="J31" s="246"/>
      <c r="K31" s="73"/>
      <c r="L31" s="73"/>
    </row>
    <row r="32" spans="1:12" ht="12.75">
      <c r="A32" s="72"/>
      <c r="B32" s="72"/>
      <c r="C32" s="72"/>
      <c r="D32" s="72"/>
      <c r="E32" s="72"/>
      <c r="F32" s="71"/>
      <c r="G32" s="71" t="s">
        <v>13</v>
      </c>
      <c r="H32" s="72"/>
      <c r="I32" s="244" t="s">
        <v>14</v>
      </c>
      <c r="J32" s="244"/>
      <c r="K32" s="72"/>
      <c r="L32" s="72"/>
    </row>
    <row r="33" spans="1:12" ht="12.75">
      <c r="A33" s="245" t="s">
        <v>203</v>
      </c>
      <c r="B33" s="245"/>
      <c r="C33" s="245"/>
      <c r="D33" s="245"/>
      <c r="E33" s="245"/>
      <c r="F33" s="246"/>
      <c r="G33" s="246"/>
      <c r="H33" s="72"/>
      <c r="I33" s="246" t="s">
        <v>159</v>
      </c>
      <c r="J33" s="246"/>
      <c r="K33" s="72"/>
      <c r="L33" s="72"/>
    </row>
    <row r="34" spans="1:12" ht="12.75">
      <c r="A34" s="72"/>
      <c r="B34" s="72"/>
      <c r="C34" s="72"/>
      <c r="D34" s="72"/>
      <c r="E34" s="72"/>
      <c r="F34" s="71"/>
      <c r="G34" s="71" t="s">
        <v>13</v>
      </c>
      <c r="H34" s="72"/>
      <c r="I34" s="244" t="s">
        <v>14</v>
      </c>
      <c r="J34" s="244"/>
      <c r="K34" s="72"/>
      <c r="L34" s="72"/>
    </row>
    <row r="35" spans="1:12" ht="12.75">
      <c r="A35" s="245" t="s">
        <v>204</v>
      </c>
      <c r="B35" s="245"/>
      <c r="C35" s="245"/>
      <c r="D35" s="245"/>
      <c r="E35" s="245"/>
      <c r="F35" s="246"/>
      <c r="G35" s="246"/>
      <c r="H35" s="72"/>
      <c r="I35" s="246"/>
      <c r="J35" s="246"/>
      <c r="K35" s="72"/>
      <c r="L35" s="72"/>
    </row>
    <row r="36" spans="1:12" ht="12.75">
      <c r="A36" s="72"/>
      <c r="B36" s="72"/>
      <c r="C36" s="72"/>
      <c r="D36" s="72"/>
      <c r="E36" s="72"/>
      <c r="F36" s="71"/>
      <c r="G36" s="71" t="s">
        <v>13</v>
      </c>
      <c r="H36" s="72"/>
      <c r="I36" s="244" t="s">
        <v>14</v>
      </c>
      <c r="J36" s="244"/>
      <c r="K36" s="72"/>
      <c r="L36" s="72"/>
    </row>
    <row r="37" spans="1:12" ht="12.75">
      <c r="A37" s="247" t="s">
        <v>212</v>
      </c>
      <c r="B37" s="247"/>
      <c r="C37" s="247"/>
      <c r="D37" s="247"/>
      <c r="E37" s="247"/>
      <c r="F37" s="72"/>
      <c r="G37" s="72"/>
      <c r="H37" s="72"/>
      <c r="I37" s="72"/>
      <c r="J37" s="72"/>
      <c r="K37" s="72"/>
      <c r="L37" s="72"/>
    </row>
  </sheetData>
  <sheetProtection/>
  <mergeCells count="32">
    <mergeCell ref="H6:H7"/>
    <mergeCell ref="I6:K6"/>
    <mergeCell ref="A1:I1"/>
    <mergeCell ref="A3:F3"/>
    <mergeCell ref="G3:J3"/>
    <mergeCell ref="A4:F4"/>
    <mergeCell ref="G4:J4"/>
    <mergeCell ref="A5:C5"/>
    <mergeCell ref="L6:L7"/>
    <mergeCell ref="A8:F8"/>
    <mergeCell ref="A9:F9"/>
    <mergeCell ref="B10:C10"/>
    <mergeCell ref="B11:C11"/>
    <mergeCell ref="B12:C12"/>
    <mergeCell ref="A6:D7"/>
    <mergeCell ref="E6:E7"/>
    <mergeCell ref="F6:F7"/>
    <mergeCell ref="G6:G7"/>
    <mergeCell ref="A13:F13"/>
    <mergeCell ref="A31:E31"/>
    <mergeCell ref="F31:G31"/>
    <mergeCell ref="I31:J31"/>
    <mergeCell ref="I32:J32"/>
    <mergeCell ref="A33:E33"/>
    <mergeCell ref="F33:G33"/>
    <mergeCell ref="I33:J33"/>
    <mergeCell ref="I34:J34"/>
    <mergeCell ref="A35:E35"/>
    <mergeCell ref="F35:G35"/>
    <mergeCell ref="I35:J35"/>
    <mergeCell ref="I36:J36"/>
    <mergeCell ref="A37:E37"/>
  </mergeCells>
  <printOptions/>
  <pageMargins left="0.7086614173228347" right="0.7086614173228347" top="0.7480314960629921" bottom="0.7480314960629921" header="0.31496062992125984" footer="0.31496062992125984"/>
  <pageSetup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7" max="7" width="11.375" style="0" customWidth="1"/>
    <col min="10" max="10" width="7.875" style="0" customWidth="1"/>
    <col min="11" max="11" width="7.25390625" style="0" customWidth="1"/>
    <col min="12" max="12" width="10.25390625" style="0" customWidth="1"/>
  </cols>
  <sheetData>
    <row r="1" spans="1:12" ht="15.75">
      <c r="A1" s="266" t="s">
        <v>248</v>
      </c>
      <c r="B1" s="266"/>
      <c r="C1" s="266"/>
      <c r="D1" s="266"/>
      <c r="E1" s="266"/>
      <c r="F1" s="266"/>
      <c r="G1" s="266"/>
      <c r="H1" s="266"/>
      <c r="I1" s="266"/>
      <c r="J1" s="53"/>
      <c r="K1" s="54"/>
      <c r="L1" s="55" t="s">
        <v>16</v>
      </c>
    </row>
    <row r="2" spans="1:12" ht="15.75">
      <c r="A2" s="56"/>
      <c r="B2" s="56"/>
      <c r="C2" s="56"/>
      <c r="D2" s="56"/>
      <c r="E2" s="56"/>
      <c r="F2" s="56"/>
      <c r="G2" s="56"/>
      <c r="H2" s="56"/>
      <c r="I2" s="56"/>
      <c r="J2" s="57"/>
      <c r="K2" s="58" t="s">
        <v>17</v>
      </c>
      <c r="L2" s="59" t="s">
        <v>246</v>
      </c>
    </row>
    <row r="3" spans="1:12" ht="35.25" customHeight="1">
      <c r="A3" s="263" t="s">
        <v>167</v>
      </c>
      <c r="B3" s="263"/>
      <c r="C3" s="263"/>
      <c r="D3" s="263"/>
      <c r="E3" s="263"/>
      <c r="F3" s="263"/>
      <c r="G3" s="264" t="s">
        <v>158</v>
      </c>
      <c r="H3" s="265"/>
      <c r="I3" s="265"/>
      <c r="J3" s="265"/>
      <c r="K3" s="58" t="s">
        <v>168</v>
      </c>
      <c r="L3" s="59" t="s">
        <v>169</v>
      </c>
    </row>
    <row r="4" spans="1:12" ht="13.5">
      <c r="A4" s="263" t="s">
        <v>170</v>
      </c>
      <c r="B4" s="263"/>
      <c r="C4" s="263"/>
      <c r="D4" s="263"/>
      <c r="E4" s="263"/>
      <c r="F4" s="263"/>
      <c r="G4" s="264" t="s">
        <v>171</v>
      </c>
      <c r="H4" s="265"/>
      <c r="I4" s="265"/>
      <c r="J4" s="265"/>
      <c r="K4" s="60"/>
      <c r="L4" s="61"/>
    </row>
    <row r="5" spans="1:12" ht="12.75">
      <c r="A5" s="263" t="s">
        <v>172</v>
      </c>
      <c r="B5" s="263"/>
      <c r="C5" s="263"/>
      <c r="D5" s="118"/>
      <c r="E5" s="118"/>
      <c r="F5" s="118"/>
      <c r="G5" s="63"/>
      <c r="H5" s="63"/>
      <c r="I5" s="63"/>
      <c r="J5" s="64"/>
      <c r="K5" s="58"/>
      <c r="L5" s="65"/>
    </row>
    <row r="6" spans="1:12" ht="12.75">
      <c r="A6" s="256" t="s">
        <v>173</v>
      </c>
      <c r="B6" s="257"/>
      <c r="C6" s="257"/>
      <c r="D6" s="257"/>
      <c r="E6" s="256" t="s">
        <v>174</v>
      </c>
      <c r="F6" s="256" t="s">
        <v>213</v>
      </c>
      <c r="G6" s="249" t="s">
        <v>224</v>
      </c>
      <c r="H6" s="249" t="s">
        <v>216</v>
      </c>
      <c r="I6" s="260" t="s">
        <v>175</v>
      </c>
      <c r="J6" s="261"/>
      <c r="K6" s="262"/>
      <c r="L6" s="249" t="s">
        <v>215</v>
      </c>
    </row>
    <row r="7" spans="1:12" ht="38.25">
      <c r="A7" s="258"/>
      <c r="B7" s="259"/>
      <c r="C7" s="259"/>
      <c r="D7" s="259"/>
      <c r="E7" s="258"/>
      <c r="F7" s="258"/>
      <c r="G7" s="250"/>
      <c r="H7" s="250"/>
      <c r="I7" s="66" t="s">
        <v>176</v>
      </c>
      <c r="J7" s="66" t="s">
        <v>177</v>
      </c>
      <c r="K7" s="66" t="s">
        <v>178</v>
      </c>
      <c r="L7" s="250"/>
    </row>
    <row r="8" spans="1:12" ht="12.75">
      <c r="A8" s="251" t="s">
        <v>179</v>
      </c>
      <c r="B8" s="252"/>
      <c r="C8" s="252"/>
      <c r="D8" s="252"/>
      <c r="E8" s="252"/>
      <c r="F8" s="253"/>
      <c r="G8" s="67"/>
      <c r="H8" s="67">
        <f>I8+J8</f>
        <v>0</v>
      </c>
      <c r="I8" s="67">
        <v>0</v>
      </c>
      <c r="J8" s="67">
        <v>0</v>
      </c>
      <c r="K8" s="67">
        <v>0</v>
      </c>
      <c r="L8" s="67"/>
    </row>
    <row r="9" spans="1:12" ht="12.75">
      <c r="A9" s="251" t="s">
        <v>180</v>
      </c>
      <c r="B9" s="252"/>
      <c r="C9" s="252"/>
      <c r="D9" s="252"/>
      <c r="E9" s="252"/>
      <c r="F9" s="253"/>
      <c r="G9" s="68">
        <f>SUM(G10:G12)</f>
        <v>4843000</v>
      </c>
      <c r="H9" s="68">
        <f>SUM(H10:H12)</f>
        <v>0</v>
      </c>
      <c r="I9" s="68">
        <f>SUM(I10:I12)</f>
        <v>0</v>
      </c>
      <c r="J9" s="68">
        <f>SUM(J10:J12)</f>
        <v>0</v>
      </c>
      <c r="K9" s="68">
        <f>SUM(K10:K12)</f>
        <v>0</v>
      </c>
      <c r="L9" s="68">
        <f>G9+H9</f>
        <v>4843000</v>
      </c>
    </row>
    <row r="10" spans="1:12" ht="12.75">
      <c r="A10" s="69" t="s">
        <v>169</v>
      </c>
      <c r="B10" s="254" t="s">
        <v>181</v>
      </c>
      <c r="C10" s="255"/>
      <c r="D10" s="69" t="s">
        <v>182</v>
      </c>
      <c r="E10" s="69" t="s">
        <v>183</v>
      </c>
      <c r="F10" s="69" t="s">
        <v>184</v>
      </c>
      <c r="G10" s="70">
        <v>4633000</v>
      </c>
      <c r="H10" s="70"/>
      <c r="I10" s="70"/>
      <c r="J10" s="70">
        <v>0</v>
      </c>
      <c r="K10" s="70">
        <v>0</v>
      </c>
      <c r="L10" s="70">
        <f>G10+H10</f>
        <v>4633000</v>
      </c>
    </row>
    <row r="11" spans="1:12" ht="12.75">
      <c r="A11" s="69" t="s">
        <v>169</v>
      </c>
      <c r="B11" s="254" t="s">
        <v>181</v>
      </c>
      <c r="C11" s="255"/>
      <c r="D11" s="69" t="s">
        <v>182</v>
      </c>
      <c r="E11" s="69" t="s">
        <v>185</v>
      </c>
      <c r="F11" s="69" t="s">
        <v>186</v>
      </c>
      <c r="G11" s="70">
        <v>210000</v>
      </c>
      <c r="H11" s="70"/>
      <c r="I11" s="70"/>
      <c r="J11" s="70"/>
      <c r="K11" s="70"/>
      <c r="L11" s="70">
        <f>G11+H11</f>
        <v>210000</v>
      </c>
    </row>
    <row r="12" spans="1:12" ht="12.75">
      <c r="A12" s="69"/>
      <c r="B12" s="254" t="s">
        <v>187</v>
      </c>
      <c r="C12" s="255"/>
      <c r="D12" s="69" t="s">
        <v>187</v>
      </c>
      <c r="E12" s="69"/>
      <c r="F12" s="69"/>
      <c r="G12" s="70">
        <v>0</v>
      </c>
      <c r="H12" s="70">
        <f>I12+J12</f>
        <v>0</v>
      </c>
      <c r="I12" s="70">
        <v>0</v>
      </c>
      <c r="J12" s="70">
        <v>0</v>
      </c>
      <c r="K12" s="70">
        <v>0</v>
      </c>
      <c r="L12" s="70"/>
    </row>
    <row r="13" spans="1:12" ht="12.75">
      <c r="A13" s="251" t="s">
        <v>188</v>
      </c>
      <c r="B13" s="252"/>
      <c r="C13" s="252"/>
      <c r="D13" s="252"/>
      <c r="E13" s="252"/>
      <c r="F13" s="253"/>
      <c r="G13" s="68">
        <f aca="true" t="shared" si="0" ref="G13:L13">SUM(G14:G35)</f>
        <v>4843000</v>
      </c>
      <c r="H13" s="68">
        <f t="shared" si="0"/>
        <v>0</v>
      </c>
      <c r="I13" s="68">
        <f t="shared" si="0"/>
        <v>-0.4000000000000057</v>
      </c>
      <c r="J13" s="68">
        <f t="shared" si="0"/>
        <v>0</v>
      </c>
      <c r="K13" s="68">
        <f t="shared" si="0"/>
        <v>0</v>
      </c>
      <c r="L13" s="68">
        <f t="shared" si="0"/>
        <v>4806834.6</v>
      </c>
    </row>
    <row r="14" spans="1:12" ht="12.75">
      <c r="A14" s="69" t="s">
        <v>169</v>
      </c>
      <c r="B14" s="69" t="s">
        <v>182</v>
      </c>
      <c r="C14" s="69" t="s">
        <v>189</v>
      </c>
      <c r="D14" s="69" t="s">
        <v>218</v>
      </c>
      <c r="E14" s="69" t="s">
        <v>191</v>
      </c>
      <c r="F14" s="69" t="s">
        <v>184</v>
      </c>
      <c r="G14" s="70">
        <v>2013730</v>
      </c>
      <c r="H14" s="70"/>
      <c r="I14" s="70"/>
      <c r="J14" s="70"/>
      <c r="K14" s="70"/>
      <c r="L14" s="79">
        <f>G14+H14</f>
        <v>2013730</v>
      </c>
    </row>
    <row r="15" spans="1:12" ht="12.75">
      <c r="A15" s="69" t="s">
        <v>169</v>
      </c>
      <c r="B15" s="69" t="s">
        <v>182</v>
      </c>
      <c r="C15" s="69" t="s">
        <v>189</v>
      </c>
      <c r="D15" s="69" t="s">
        <v>218</v>
      </c>
      <c r="E15" s="69" t="s">
        <v>191</v>
      </c>
      <c r="F15" s="69" t="s">
        <v>186</v>
      </c>
      <c r="G15" s="70">
        <v>36870</v>
      </c>
      <c r="H15" s="70"/>
      <c r="I15" s="70"/>
      <c r="J15" s="70"/>
      <c r="K15" s="70"/>
      <c r="L15" s="70">
        <f aca="true" t="shared" si="1" ref="L15:L30">G15+H15</f>
        <v>36870</v>
      </c>
    </row>
    <row r="16" spans="1:12" ht="12.75">
      <c r="A16" s="69" t="s">
        <v>169</v>
      </c>
      <c r="B16" s="69" t="s">
        <v>182</v>
      </c>
      <c r="C16" s="69" t="s">
        <v>189</v>
      </c>
      <c r="D16" s="69" t="s">
        <v>219</v>
      </c>
      <c r="E16" s="69" t="s">
        <v>192</v>
      </c>
      <c r="F16" s="69" t="s">
        <v>184</v>
      </c>
      <c r="G16" s="70">
        <v>125000</v>
      </c>
      <c r="H16" s="70"/>
      <c r="I16" s="70"/>
      <c r="J16" s="70"/>
      <c r="K16" s="70"/>
      <c r="L16" s="70">
        <f t="shared" si="1"/>
        <v>125000</v>
      </c>
    </row>
    <row r="17" spans="1:12" ht="12.75">
      <c r="A17" s="69" t="s">
        <v>169</v>
      </c>
      <c r="B17" s="69" t="s">
        <v>182</v>
      </c>
      <c r="C17" s="69" t="s">
        <v>189</v>
      </c>
      <c r="D17" s="69" t="s">
        <v>220</v>
      </c>
      <c r="E17" s="69" t="s">
        <v>193</v>
      </c>
      <c r="F17" s="69" t="s">
        <v>184</v>
      </c>
      <c r="G17" s="70">
        <v>608150</v>
      </c>
      <c r="H17" s="70"/>
      <c r="I17" s="70"/>
      <c r="J17" s="70"/>
      <c r="K17" s="70"/>
      <c r="L17" s="70">
        <f t="shared" si="1"/>
        <v>608150</v>
      </c>
    </row>
    <row r="18" spans="1:12" ht="12.75">
      <c r="A18" s="69" t="s">
        <v>169</v>
      </c>
      <c r="B18" s="69" t="s">
        <v>182</v>
      </c>
      <c r="C18" s="69" t="s">
        <v>189</v>
      </c>
      <c r="D18" s="69" t="s">
        <v>220</v>
      </c>
      <c r="E18" s="69" t="s">
        <v>193</v>
      </c>
      <c r="F18" s="69" t="s">
        <v>186</v>
      </c>
      <c r="G18" s="70">
        <v>11130</v>
      </c>
      <c r="H18" s="70"/>
      <c r="I18" s="70"/>
      <c r="J18" s="70"/>
      <c r="K18" s="70"/>
      <c r="L18" s="70">
        <f t="shared" si="1"/>
        <v>11130</v>
      </c>
    </row>
    <row r="19" spans="1:12" ht="12.75">
      <c r="A19" s="69" t="s">
        <v>169</v>
      </c>
      <c r="B19" s="69" t="s">
        <v>182</v>
      </c>
      <c r="C19" s="69" t="s">
        <v>189</v>
      </c>
      <c r="D19" s="69" t="s">
        <v>221</v>
      </c>
      <c r="E19" s="69" t="s">
        <v>194</v>
      </c>
      <c r="F19" s="69" t="s">
        <v>184</v>
      </c>
      <c r="G19" s="70">
        <v>67000</v>
      </c>
      <c r="H19" s="70"/>
      <c r="I19" s="70"/>
      <c r="J19" s="70"/>
      <c r="K19" s="70"/>
      <c r="L19" s="70">
        <f t="shared" si="1"/>
        <v>67000</v>
      </c>
    </row>
    <row r="20" spans="1:12" ht="12.75">
      <c r="A20" s="69" t="s">
        <v>169</v>
      </c>
      <c r="B20" s="69" t="s">
        <v>182</v>
      </c>
      <c r="C20" s="69" t="s">
        <v>189</v>
      </c>
      <c r="D20" s="69" t="s">
        <v>221</v>
      </c>
      <c r="E20" s="69" t="s">
        <v>195</v>
      </c>
      <c r="F20" s="69" t="s">
        <v>184</v>
      </c>
      <c r="G20" s="70">
        <v>24000</v>
      </c>
      <c r="H20" s="70"/>
      <c r="I20" s="70"/>
      <c r="J20" s="70"/>
      <c r="K20" s="70"/>
      <c r="L20" s="70">
        <f t="shared" si="1"/>
        <v>24000</v>
      </c>
    </row>
    <row r="21" spans="1:12" ht="12.75">
      <c r="A21" s="69" t="s">
        <v>169</v>
      </c>
      <c r="B21" s="69" t="s">
        <v>182</v>
      </c>
      <c r="C21" s="69" t="s">
        <v>189</v>
      </c>
      <c r="D21" s="69" t="s">
        <v>221</v>
      </c>
      <c r="E21" s="69" t="s">
        <v>196</v>
      </c>
      <c r="F21" s="69" t="s">
        <v>184</v>
      </c>
      <c r="G21" s="70">
        <v>943404.78</v>
      </c>
      <c r="H21" s="70"/>
      <c r="I21" s="70"/>
      <c r="J21" s="70"/>
      <c r="K21" s="70"/>
      <c r="L21" s="70">
        <f t="shared" si="1"/>
        <v>943404.78</v>
      </c>
    </row>
    <row r="22" spans="1:12" ht="12.75">
      <c r="A22" s="69" t="s">
        <v>169</v>
      </c>
      <c r="B22" s="69" t="s">
        <v>182</v>
      </c>
      <c r="C22" s="69" t="s">
        <v>189</v>
      </c>
      <c r="D22" s="69" t="s">
        <v>221</v>
      </c>
      <c r="E22" s="69" t="s">
        <v>196</v>
      </c>
      <c r="F22" s="69" t="s">
        <v>184</v>
      </c>
      <c r="G22" s="70">
        <v>117313.84</v>
      </c>
      <c r="H22" s="70"/>
      <c r="I22" s="70"/>
      <c r="J22" s="70"/>
      <c r="K22" s="70"/>
      <c r="L22" s="70">
        <f>G22+H22</f>
        <v>117313.84</v>
      </c>
    </row>
    <row r="23" spans="1:12" ht="12.75">
      <c r="A23" s="69" t="s">
        <v>169</v>
      </c>
      <c r="B23" s="69" t="s">
        <v>182</v>
      </c>
      <c r="C23" s="69" t="s">
        <v>189</v>
      </c>
      <c r="D23" s="69" t="s">
        <v>221</v>
      </c>
      <c r="E23" s="69" t="s">
        <v>196</v>
      </c>
      <c r="F23" s="69" t="s">
        <v>186</v>
      </c>
      <c r="G23" s="70">
        <v>39000</v>
      </c>
      <c r="H23" s="70"/>
      <c r="I23" s="70"/>
      <c r="J23" s="70"/>
      <c r="K23" s="70"/>
      <c r="L23" s="70">
        <f>G23+H23</f>
        <v>39000</v>
      </c>
    </row>
    <row r="24" spans="1:12" ht="12.75">
      <c r="A24" s="69" t="s">
        <v>169</v>
      </c>
      <c r="B24" s="69" t="s">
        <v>182</v>
      </c>
      <c r="C24" s="69" t="s">
        <v>189</v>
      </c>
      <c r="D24" s="69" t="s">
        <v>221</v>
      </c>
      <c r="E24" s="69" t="s">
        <v>197</v>
      </c>
      <c r="F24" s="69" t="s">
        <v>184</v>
      </c>
      <c r="G24" s="70">
        <v>9700</v>
      </c>
      <c r="H24" s="70"/>
      <c r="I24" s="70"/>
      <c r="J24" s="70"/>
      <c r="K24" s="70"/>
      <c r="L24" s="70">
        <f t="shared" si="1"/>
        <v>9700</v>
      </c>
    </row>
    <row r="25" spans="1:12" ht="12.75">
      <c r="A25" s="69" t="s">
        <v>169</v>
      </c>
      <c r="B25" s="69" t="s">
        <v>182</v>
      </c>
      <c r="C25" s="69" t="s">
        <v>189</v>
      </c>
      <c r="D25" s="69" t="s">
        <v>221</v>
      </c>
      <c r="E25" s="69" t="s">
        <v>198</v>
      </c>
      <c r="F25" s="69" t="s">
        <v>184</v>
      </c>
      <c r="G25" s="77">
        <v>108901.38</v>
      </c>
      <c r="H25" s="70"/>
      <c r="I25" s="70"/>
      <c r="J25" s="70"/>
      <c r="K25" s="70"/>
      <c r="L25" s="70">
        <f>G25+H25</f>
        <v>108901.38</v>
      </c>
    </row>
    <row r="26" spans="1:12" ht="12.75">
      <c r="A26" s="69" t="s">
        <v>169</v>
      </c>
      <c r="B26" s="69" t="s">
        <v>182</v>
      </c>
      <c r="C26" s="69" t="s">
        <v>189</v>
      </c>
      <c r="D26" s="69" t="s">
        <v>221</v>
      </c>
      <c r="E26" s="69" t="s">
        <v>199</v>
      </c>
      <c r="F26" s="69" t="s">
        <v>184</v>
      </c>
      <c r="G26" s="70">
        <v>183622</v>
      </c>
      <c r="H26" s="70"/>
      <c r="I26" s="70"/>
      <c r="J26" s="70"/>
      <c r="K26" s="70"/>
      <c r="L26" s="70">
        <f t="shared" si="1"/>
        <v>183622</v>
      </c>
    </row>
    <row r="27" spans="1:12" ht="12.75">
      <c r="A27" s="69" t="s">
        <v>169</v>
      </c>
      <c r="B27" s="69" t="s">
        <v>182</v>
      </c>
      <c r="C27" s="69" t="s">
        <v>189</v>
      </c>
      <c r="D27" s="69" t="s">
        <v>222</v>
      </c>
      <c r="E27" s="69" t="s">
        <v>199</v>
      </c>
      <c r="F27" s="69" t="s">
        <v>184</v>
      </c>
      <c r="G27" s="70">
        <v>24878</v>
      </c>
      <c r="H27" s="70"/>
      <c r="I27" s="70"/>
      <c r="J27" s="70"/>
      <c r="K27" s="70"/>
      <c r="L27" s="70">
        <f t="shared" si="1"/>
        <v>24878</v>
      </c>
    </row>
    <row r="28" spans="1:12" ht="12.75">
      <c r="A28" s="69" t="s">
        <v>169</v>
      </c>
      <c r="B28" s="69" t="s">
        <v>182</v>
      </c>
      <c r="C28" s="69" t="s">
        <v>189</v>
      </c>
      <c r="D28" s="69" t="s">
        <v>245</v>
      </c>
      <c r="E28" s="69" t="s">
        <v>199</v>
      </c>
      <c r="F28" s="69" t="s">
        <v>184</v>
      </c>
      <c r="G28" s="70"/>
      <c r="H28" s="70">
        <v>158.4</v>
      </c>
      <c r="I28" s="70">
        <v>158</v>
      </c>
      <c r="J28" s="70"/>
      <c r="K28" s="70"/>
      <c r="L28" s="70"/>
    </row>
    <row r="29" spans="1:12" ht="12.75">
      <c r="A29" s="69" t="s">
        <v>169</v>
      </c>
      <c r="B29" s="69" t="s">
        <v>182</v>
      </c>
      <c r="C29" s="69" t="s">
        <v>189</v>
      </c>
      <c r="D29" s="69" t="s">
        <v>223</v>
      </c>
      <c r="E29" s="69" t="s">
        <v>199</v>
      </c>
      <c r="F29" s="69" t="s">
        <v>184</v>
      </c>
      <c r="G29" s="70">
        <v>11500</v>
      </c>
      <c r="H29" s="70"/>
      <c r="I29" s="70"/>
      <c r="J29" s="70"/>
      <c r="K29" s="70"/>
      <c r="L29" s="70">
        <f t="shared" si="1"/>
        <v>11500</v>
      </c>
    </row>
    <row r="30" spans="1:12" ht="12.75">
      <c r="A30" s="69" t="s">
        <v>169</v>
      </c>
      <c r="B30" s="69" t="s">
        <v>182</v>
      </c>
      <c r="C30" s="69" t="s">
        <v>189</v>
      </c>
      <c r="D30" s="69" t="s">
        <v>221</v>
      </c>
      <c r="E30" s="69" t="s">
        <v>200</v>
      </c>
      <c r="F30" s="69" t="s">
        <v>184</v>
      </c>
      <c r="G30" s="70">
        <v>99800</v>
      </c>
      <c r="H30" s="70"/>
      <c r="I30" s="70"/>
      <c r="J30" s="70"/>
      <c r="K30" s="70"/>
      <c r="L30" s="70">
        <f t="shared" si="1"/>
        <v>99800</v>
      </c>
    </row>
    <row r="31" spans="1:12" ht="12.75">
      <c r="A31" s="69" t="s">
        <v>169</v>
      </c>
      <c r="B31" s="69" t="s">
        <v>182</v>
      </c>
      <c r="C31" s="69" t="s">
        <v>189</v>
      </c>
      <c r="D31" s="69" t="s">
        <v>221</v>
      </c>
      <c r="E31" s="69" t="s">
        <v>200</v>
      </c>
      <c r="F31" s="69" t="s">
        <v>186</v>
      </c>
      <c r="G31" s="70">
        <v>36993</v>
      </c>
      <c r="H31" s="70"/>
      <c r="I31" s="70"/>
      <c r="J31" s="70"/>
      <c r="K31" s="70"/>
      <c r="L31" s="70">
        <f>G31+H31</f>
        <v>36993</v>
      </c>
    </row>
    <row r="32" spans="1:12" ht="12.75">
      <c r="A32" s="69" t="s">
        <v>169</v>
      </c>
      <c r="B32" s="69" t="s">
        <v>182</v>
      </c>
      <c r="C32" s="69" t="s">
        <v>189</v>
      </c>
      <c r="D32" s="69" t="s">
        <v>221</v>
      </c>
      <c r="E32" s="69" t="s">
        <v>201</v>
      </c>
      <c r="F32" s="69" t="s">
        <v>186</v>
      </c>
      <c r="G32" s="70">
        <v>36007</v>
      </c>
      <c r="H32" s="70"/>
      <c r="I32" s="70"/>
      <c r="J32" s="70"/>
      <c r="K32" s="70"/>
      <c r="L32" s="70">
        <f>H32</f>
        <v>0</v>
      </c>
    </row>
    <row r="33" spans="1:12" ht="12.75">
      <c r="A33" s="69" t="s">
        <v>169</v>
      </c>
      <c r="B33" s="69" t="s">
        <v>182</v>
      </c>
      <c r="C33" s="69" t="s">
        <v>189</v>
      </c>
      <c r="D33" s="69" t="s">
        <v>221</v>
      </c>
      <c r="E33" s="69" t="s">
        <v>201</v>
      </c>
      <c r="F33" s="69" t="s">
        <v>186</v>
      </c>
      <c r="G33" s="70">
        <v>50000</v>
      </c>
      <c r="H33" s="70"/>
      <c r="I33" s="70"/>
      <c r="J33" s="70"/>
      <c r="K33" s="70"/>
      <c r="L33" s="70">
        <v>50000</v>
      </c>
    </row>
    <row r="34" spans="1:12" ht="12.75">
      <c r="A34" s="69" t="s">
        <v>169</v>
      </c>
      <c r="B34" s="69" t="s">
        <v>182</v>
      </c>
      <c r="C34" s="69" t="s">
        <v>189</v>
      </c>
      <c r="D34" s="69" t="s">
        <v>221</v>
      </c>
      <c r="E34" s="69" t="s">
        <v>201</v>
      </c>
      <c r="F34" s="69" t="s">
        <v>184</v>
      </c>
      <c r="G34" s="70">
        <v>296000</v>
      </c>
      <c r="H34" s="70">
        <v>-158.4</v>
      </c>
      <c r="I34" s="70">
        <v>-158.4</v>
      </c>
      <c r="J34" s="70"/>
      <c r="K34" s="70"/>
      <c r="L34" s="70">
        <f>G34+H34</f>
        <v>295841.6</v>
      </c>
    </row>
    <row r="35" spans="1:12" ht="12.75">
      <c r="A35" s="69"/>
      <c r="B35" s="69"/>
      <c r="C35" s="69"/>
      <c r="D35" s="69"/>
      <c r="E35" s="69"/>
      <c r="F35" s="69"/>
      <c r="G35" s="70"/>
      <c r="H35" s="70"/>
      <c r="I35" s="70"/>
      <c r="J35" s="70"/>
      <c r="K35" s="70"/>
      <c r="L35" s="70"/>
    </row>
    <row r="36" spans="1:12" ht="12.75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</row>
    <row r="37" spans="1:12" ht="12.75">
      <c r="A37" s="248" t="s">
        <v>202</v>
      </c>
      <c r="B37" s="248"/>
      <c r="C37" s="248"/>
      <c r="D37" s="248"/>
      <c r="E37" s="248"/>
      <c r="F37" s="246"/>
      <c r="G37" s="246"/>
      <c r="H37" s="72"/>
      <c r="I37" s="246" t="s">
        <v>161</v>
      </c>
      <c r="J37" s="246"/>
      <c r="K37" s="73"/>
      <c r="L37" s="73"/>
    </row>
    <row r="38" spans="1:12" ht="12.75">
      <c r="A38" s="72"/>
      <c r="B38" s="72"/>
      <c r="C38" s="72"/>
      <c r="D38" s="72"/>
      <c r="E38" s="72"/>
      <c r="F38" s="71"/>
      <c r="G38" s="71" t="s">
        <v>13</v>
      </c>
      <c r="H38" s="72"/>
      <c r="I38" s="244" t="s">
        <v>14</v>
      </c>
      <c r="J38" s="244"/>
      <c r="K38" s="72"/>
      <c r="L38" s="72"/>
    </row>
    <row r="39" spans="1:12" ht="12.75">
      <c r="A39" s="245" t="s">
        <v>203</v>
      </c>
      <c r="B39" s="245"/>
      <c r="C39" s="245"/>
      <c r="D39" s="245"/>
      <c r="E39" s="245"/>
      <c r="F39" s="246"/>
      <c r="G39" s="246"/>
      <c r="H39" s="72"/>
      <c r="I39" s="246" t="s">
        <v>159</v>
      </c>
      <c r="J39" s="246"/>
      <c r="K39" s="72"/>
      <c r="L39" s="72"/>
    </row>
    <row r="40" spans="1:12" ht="12.75">
      <c r="A40" s="72"/>
      <c r="B40" s="72"/>
      <c r="C40" s="72"/>
      <c r="D40" s="72"/>
      <c r="E40" s="72"/>
      <c r="F40" s="71"/>
      <c r="G40" s="71" t="s">
        <v>13</v>
      </c>
      <c r="H40" s="72"/>
      <c r="I40" s="244" t="s">
        <v>14</v>
      </c>
      <c r="J40" s="244"/>
      <c r="K40" s="72"/>
      <c r="L40" s="72"/>
    </row>
    <row r="41" spans="1:12" ht="12.75">
      <c r="A41" s="245" t="s">
        <v>204</v>
      </c>
      <c r="B41" s="245"/>
      <c r="C41" s="245"/>
      <c r="D41" s="245"/>
      <c r="E41" s="245"/>
      <c r="F41" s="246"/>
      <c r="G41" s="246"/>
      <c r="H41" s="72"/>
      <c r="I41" s="246"/>
      <c r="J41" s="246"/>
      <c r="K41" s="72"/>
      <c r="L41" s="72"/>
    </row>
    <row r="42" spans="1:12" ht="12.75">
      <c r="A42" s="72"/>
      <c r="B42" s="72"/>
      <c r="C42" s="72"/>
      <c r="D42" s="72"/>
      <c r="E42" s="72"/>
      <c r="F42" s="71"/>
      <c r="G42" s="71" t="s">
        <v>13</v>
      </c>
      <c r="H42" s="72"/>
      <c r="I42" s="244" t="s">
        <v>14</v>
      </c>
      <c r="J42" s="244"/>
      <c r="K42" s="72"/>
      <c r="L42" s="72"/>
    </row>
    <row r="43" spans="1:12" ht="12.75">
      <c r="A43" s="247" t="s">
        <v>247</v>
      </c>
      <c r="B43" s="247"/>
      <c r="C43" s="247"/>
      <c r="D43" s="247"/>
      <c r="E43" s="247"/>
      <c r="F43" s="72"/>
      <c r="G43" s="72"/>
      <c r="H43" s="72"/>
      <c r="I43" s="72"/>
      <c r="J43" s="72"/>
      <c r="K43" s="72"/>
      <c r="L43" s="72"/>
    </row>
  </sheetData>
  <sheetProtection/>
  <mergeCells count="32">
    <mergeCell ref="H6:H7"/>
    <mergeCell ref="I6:K6"/>
    <mergeCell ref="A1:I1"/>
    <mergeCell ref="A3:F3"/>
    <mergeCell ref="G3:J3"/>
    <mergeCell ref="A4:F4"/>
    <mergeCell ref="G4:J4"/>
    <mergeCell ref="A5:C5"/>
    <mergeCell ref="L6:L7"/>
    <mergeCell ref="A8:F8"/>
    <mergeCell ref="A9:F9"/>
    <mergeCell ref="B10:C10"/>
    <mergeCell ref="B11:C11"/>
    <mergeCell ref="B12:C12"/>
    <mergeCell ref="A6:D7"/>
    <mergeCell ref="E6:E7"/>
    <mergeCell ref="F6:F7"/>
    <mergeCell ref="G6:G7"/>
    <mergeCell ref="A13:F13"/>
    <mergeCell ref="A37:E37"/>
    <mergeCell ref="F37:G37"/>
    <mergeCell ref="I37:J37"/>
    <mergeCell ref="I38:J38"/>
    <mergeCell ref="A39:E39"/>
    <mergeCell ref="F39:G39"/>
    <mergeCell ref="I39:J39"/>
    <mergeCell ref="I40:J40"/>
    <mergeCell ref="A41:E41"/>
    <mergeCell ref="F41:G41"/>
    <mergeCell ref="I41:J41"/>
    <mergeCell ref="I42:J42"/>
    <mergeCell ref="A43:E43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1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PageLayoutView="0" workbookViewId="0" topLeftCell="A4">
      <selection activeCell="H27" sqref="H27"/>
    </sheetView>
  </sheetViews>
  <sheetFormatPr defaultColWidth="9.00390625" defaultRowHeight="12.75"/>
  <cols>
    <col min="7" max="7" width="11.375" style="0" customWidth="1"/>
    <col min="10" max="10" width="7.875" style="0" customWidth="1"/>
    <col min="11" max="11" width="7.25390625" style="0" customWidth="1"/>
    <col min="12" max="12" width="10.25390625" style="0" customWidth="1"/>
  </cols>
  <sheetData>
    <row r="1" spans="1:12" ht="15.75">
      <c r="A1" s="266" t="s">
        <v>242</v>
      </c>
      <c r="B1" s="266"/>
      <c r="C1" s="266"/>
      <c r="D1" s="266"/>
      <c r="E1" s="266"/>
      <c r="F1" s="266"/>
      <c r="G1" s="266"/>
      <c r="H1" s="266"/>
      <c r="I1" s="266"/>
      <c r="J1" s="53"/>
      <c r="K1" s="54"/>
      <c r="L1" s="55" t="s">
        <v>16</v>
      </c>
    </row>
    <row r="2" spans="1:12" ht="15.75">
      <c r="A2" s="56"/>
      <c r="B2" s="56"/>
      <c r="C2" s="56"/>
      <c r="D2" s="56"/>
      <c r="E2" s="56"/>
      <c r="F2" s="56"/>
      <c r="G2" s="56"/>
      <c r="H2" s="56"/>
      <c r="I2" s="56"/>
      <c r="J2" s="57"/>
      <c r="K2" s="58" t="s">
        <v>17</v>
      </c>
      <c r="L2" s="59" t="s">
        <v>243</v>
      </c>
    </row>
    <row r="3" spans="1:12" ht="35.25" customHeight="1">
      <c r="A3" s="263" t="s">
        <v>167</v>
      </c>
      <c r="B3" s="263"/>
      <c r="C3" s="263"/>
      <c r="D3" s="263"/>
      <c r="E3" s="263"/>
      <c r="F3" s="263"/>
      <c r="G3" s="264" t="s">
        <v>158</v>
      </c>
      <c r="H3" s="265"/>
      <c r="I3" s="265"/>
      <c r="J3" s="265"/>
      <c r="K3" s="58" t="s">
        <v>168</v>
      </c>
      <c r="L3" s="59" t="s">
        <v>169</v>
      </c>
    </row>
    <row r="4" spans="1:12" ht="13.5">
      <c r="A4" s="263" t="s">
        <v>170</v>
      </c>
      <c r="B4" s="263"/>
      <c r="C4" s="263"/>
      <c r="D4" s="263"/>
      <c r="E4" s="263"/>
      <c r="F4" s="263"/>
      <c r="G4" s="264" t="s">
        <v>171</v>
      </c>
      <c r="H4" s="265"/>
      <c r="I4" s="265"/>
      <c r="J4" s="265"/>
      <c r="K4" s="60"/>
      <c r="L4" s="61"/>
    </row>
    <row r="5" spans="1:12" ht="12.75">
      <c r="A5" s="263" t="s">
        <v>172</v>
      </c>
      <c r="B5" s="263"/>
      <c r="C5" s="263"/>
      <c r="D5" s="117"/>
      <c r="E5" s="117"/>
      <c r="F5" s="117"/>
      <c r="G5" s="63"/>
      <c r="H5" s="63"/>
      <c r="I5" s="63"/>
      <c r="J5" s="64"/>
      <c r="K5" s="58"/>
      <c r="L5" s="65"/>
    </row>
    <row r="6" spans="1:12" ht="12.75">
      <c r="A6" s="256" t="s">
        <v>173</v>
      </c>
      <c r="B6" s="257"/>
      <c r="C6" s="257"/>
      <c r="D6" s="257"/>
      <c r="E6" s="256" t="s">
        <v>174</v>
      </c>
      <c r="F6" s="256" t="s">
        <v>213</v>
      </c>
      <c r="G6" s="249" t="s">
        <v>224</v>
      </c>
      <c r="H6" s="249" t="s">
        <v>216</v>
      </c>
      <c r="I6" s="260" t="s">
        <v>175</v>
      </c>
      <c r="J6" s="261"/>
      <c r="K6" s="262"/>
      <c r="L6" s="249" t="s">
        <v>215</v>
      </c>
    </row>
    <row r="7" spans="1:12" ht="38.25">
      <c r="A7" s="258"/>
      <c r="B7" s="259"/>
      <c r="C7" s="259"/>
      <c r="D7" s="259"/>
      <c r="E7" s="258"/>
      <c r="F7" s="258"/>
      <c r="G7" s="250"/>
      <c r="H7" s="250"/>
      <c r="I7" s="66" t="s">
        <v>176</v>
      </c>
      <c r="J7" s="66" t="s">
        <v>177</v>
      </c>
      <c r="K7" s="66" t="s">
        <v>178</v>
      </c>
      <c r="L7" s="250"/>
    </row>
    <row r="8" spans="1:12" ht="12.75">
      <c r="A8" s="251" t="s">
        <v>179</v>
      </c>
      <c r="B8" s="252"/>
      <c r="C8" s="252"/>
      <c r="D8" s="252"/>
      <c r="E8" s="252"/>
      <c r="F8" s="253"/>
      <c r="G8" s="67"/>
      <c r="H8" s="67">
        <f>I8+J8</f>
        <v>0</v>
      </c>
      <c r="I8" s="67">
        <v>0</v>
      </c>
      <c r="J8" s="67">
        <v>0</v>
      </c>
      <c r="K8" s="67">
        <v>0</v>
      </c>
      <c r="L8" s="67"/>
    </row>
    <row r="9" spans="1:12" ht="12.75">
      <c r="A9" s="251" t="s">
        <v>180</v>
      </c>
      <c r="B9" s="252"/>
      <c r="C9" s="252"/>
      <c r="D9" s="252"/>
      <c r="E9" s="252"/>
      <c r="F9" s="253"/>
      <c r="G9" s="68">
        <f>SUM(G10:G12)</f>
        <v>4793000</v>
      </c>
      <c r="H9" s="68">
        <f>SUM(H10:H12)</f>
        <v>50000</v>
      </c>
      <c r="I9" s="68">
        <f>SUM(I10:I12)</f>
        <v>50000</v>
      </c>
      <c r="J9" s="68">
        <f>SUM(J10:J12)</f>
        <v>0</v>
      </c>
      <c r="K9" s="68">
        <f>SUM(K10:K12)</f>
        <v>0</v>
      </c>
      <c r="L9" s="68">
        <f>G9+H9</f>
        <v>4843000</v>
      </c>
    </row>
    <row r="10" spans="1:12" ht="12.75">
      <c r="A10" s="69" t="s">
        <v>169</v>
      </c>
      <c r="B10" s="254" t="s">
        <v>181</v>
      </c>
      <c r="C10" s="255"/>
      <c r="D10" s="69" t="s">
        <v>182</v>
      </c>
      <c r="E10" s="69" t="s">
        <v>183</v>
      </c>
      <c r="F10" s="69" t="s">
        <v>184</v>
      </c>
      <c r="G10" s="70">
        <v>4633000</v>
      </c>
      <c r="H10" s="70"/>
      <c r="I10" s="70"/>
      <c r="J10" s="70">
        <v>0</v>
      </c>
      <c r="K10" s="70">
        <v>0</v>
      </c>
      <c r="L10" s="70">
        <f>G10+H10</f>
        <v>4633000</v>
      </c>
    </row>
    <row r="11" spans="1:12" ht="12.75">
      <c r="A11" s="69" t="s">
        <v>169</v>
      </c>
      <c r="B11" s="254" t="s">
        <v>181</v>
      </c>
      <c r="C11" s="255"/>
      <c r="D11" s="69" t="s">
        <v>182</v>
      </c>
      <c r="E11" s="69" t="s">
        <v>185</v>
      </c>
      <c r="F11" s="69" t="s">
        <v>186</v>
      </c>
      <c r="G11" s="70">
        <f>100000+60000</f>
        <v>160000</v>
      </c>
      <c r="H11" s="70">
        <v>50000</v>
      </c>
      <c r="I11" s="70">
        <v>50000</v>
      </c>
      <c r="J11" s="70"/>
      <c r="K11" s="70"/>
      <c r="L11" s="70">
        <f>G11+H11</f>
        <v>210000</v>
      </c>
    </row>
    <row r="12" spans="1:12" ht="12.75">
      <c r="A12" s="69"/>
      <c r="B12" s="254" t="s">
        <v>187</v>
      </c>
      <c r="C12" s="255"/>
      <c r="D12" s="69" t="s">
        <v>187</v>
      </c>
      <c r="E12" s="69"/>
      <c r="F12" s="69"/>
      <c r="G12" s="70">
        <v>0</v>
      </c>
      <c r="H12" s="70">
        <f>I12+J12</f>
        <v>0</v>
      </c>
      <c r="I12" s="70">
        <v>0</v>
      </c>
      <c r="J12" s="70">
        <v>0</v>
      </c>
      <c r="K12" s="70">
        <v>0</v>
      </c>
      <c r="L12" s="70"/>
    </row>
    <row r="13" spans="1:12" ht="12.75">
      <c r="A13" s="251" t="s">
        <v>188</v>
      </c>
      <c r="B13" s="252"/>
      <c r="C13" s="252"/>
      <c r="D13" s="252"/>
      <c r="E13" s="252"/>
      <c r="F13" s="253"/>
      <c r="G13" s="68">
        <f aca="true" t="shared" si="0" ref="G13:L13">SUM(G14:G34)</f>
        <v>4793000</v>
      </c>
      <c r="H13" s="68">
        <f t="shared" si="0"/>
        <v>50000</v>
      </c>
      <c r="I13" s="68">
        <f t="shared" si="0"/>
        <v>50000</v>
      </c>
      <c r="J13" s="68">
        <f t="shared" si="0"/>
        <v>0</v>
      </c>
      <c r="K13" s="68">
        <f t="shared" si="0"/>
        <v>0</v>
      </c>
      <c r="L13" s="68">
        <f t="shared" si="0"/>
        <v>4843000</v>
      </c>
    </row>
    <row r="14" spans="1:12" ht="12.75">
      <c r="A14" s="69" t="s">
        <v>169</v>
      </c>
      <c r="B14" s="69" t="s">
        <v>182</v>
      </c>
      <c r="C14" s="69" t="s">
        <v>189</v>
      </c>
      <c r="D14" s="69" t="s">
        <v>218</v>
      </c>
      <c r="E14" s="69" t="s">
        <v>191</v>
      </c>
      <c r="F14" s="69" t="s">
        <v>184</v>
      </c>
      <c r="G14" s="70">
        <v>2013730</v>
      </c>
      <c r="H14" s="70"/>
      <c r="I14" s="70"/>
      <c r="J14" s="70"/>
      <c r="K14" s="70"/>
      <c r="L14" s="79">
        <f>G14+H14</f>
        <v>2013730</v>
      </c>
    </row>
    <row r="15" spans="1:12" ht="12.75">
      <c r="A15" s="69" t="s">
        <v>169</v>
      </c>
      <c r="B15" s="69" t="s">
        <v>182</v>
      </c>
      <c r="C15" s="69" t="s">
        <v>189</v>
      </c>
      <c r="D15" s="69" t="s">
        <v>218</v>
      </c>
      <c r="E15" s="69" t="s">
        <v>191</v>
      </c>
      <c r="F15" s="69" t="s">
        <v>186</v>
      </c>
      <c r="G15" s="70">
        <v>36870</v>
      </c>
      <c r="H15" s="70"/>
      <c r="I15" s="70"/>
      <c r="J15" s="70"/>
      <c r="K15" s="70"/>
      <c r="L15" s="70">
        <f aca="true" t="shared" si="1" ref="L15:L29">G15+H15</f>
        <v>36870</v>
      </c>
    </row>
    <row r="16" spans="1:12" ht="12.75">
      <c r="A16" s="69" t="s">
        <v>169</v>
      </c>
      <c r="B16" s="69" t="s">
        <v>182</v>
      </c>
      <c r="C16" s="69" t="s">
        <v>189</v>
      </c>
      <c r="D16" s="69" t="s">
        <v>219</v>
      </c>
      <c r="E16" s="69" t="s">
        <v>192</v>
      </c>
      <c r="F16" s="69" t="s">
        <v>184</v>
      </c>
      <c r="G16" s="70">
        <v>125000</v>
      </c>
      <c r="H16" s="70"/>
      <c r="I16" s="70"/>
      <c r="J16" s="70"/>
      <c r="K16" s="70"/>
      <c r="L16" s="70">
        <f t="shared" si="1"/>
        <v>125000</v>
      </c>
    </row>
    <row r="17" spans="1:12" ht="12.75">
      <c r="A17" s="69" t="s">
        <v>169</v>
      </c>
      <c r="B17" s="69" t="s">
        <v>182</v>
      </c>
      <c r="C17" s="69" t="s">
        <v>189</v>
      </c>
      <c r="D17" s="69" t="s">
        <v>220</v>
      </c>
      <c r="E17" s="69" t="s">
        <v>193</v>
      </c>
      <c r="F17" s="69" t="s">
        <v>184</v>
      </c>
      <c r="G17" s="70">
        <v>608150</v>
      </c>
      <c r="H17" s="70"/>
      <c r="I17" s="70"/>
      <c r="J17" s="70"/>
      <c r="K17" s="70"/>
      <c r="L17" s="70">
        <f t="shared" si="1"/>
        <v>608150</v>
      </c>
    </row>
    <row r="18" spans="1:12" ht="12.75">
      <c r="A18" s="69" t="s">
        <v>169</v>
      </c>
      <c r="B18" s="69" t="s">
        <v>182</v>
      </c>
      <c r="C18" s="69" t="s">
        <v>189</v>
      </c>
      <c r="D18" s="69" t="s">
        <v>220</v>
      </c>
      <c r="E18" s="69" t="s">
        <v>193</v>
      </c>
      <c r="F18" s="69" t="s">
        <v>186</v>
      </c>
      <c r="G18" s="70">
        <v>11130</v>
      </c>
      <c r="H18" s="70"/>
      <c r="I18" s="70"/>
      <c r="J18" s="70"/>
      <c r="K18" s="70"/>
      <c r="L18" s="70">
        <f t="shared" si="1"/>
        <v>11130</v>
      </c>
    </row>
    <row r="19" spans="1:12" ht="12.75">
      <c r="A19" s="69" t="s">
        <v>169</v>
      </c>
      <c r="B19" s="69" t="s">
        <v>182</v>
      </c>
      <c r="C19" s="69" t="s">
        <v>189</v>
      </c>
      <c r="D19" s="69" t="s">
        <v>221</v>
      </c>
      <c r="E19" s="69" t="s">
        <v>194</v>
      </c>
      <c r="F19" s="69" t="s">
        <v>184</v>
      </c>
      <c r="G19" s="70">
        <v>67000</v>
      </c>
      <c r="H19" s="70"/>
      <c r="I19" s="70"/>
      <c r="J19" s="70"/>
      <c r="K19" s="70"/>
      <c r="L19" s="70">
        <f t="shared" si="1"/>
        <v>67000</v>
      </c>
    </row>
    <row r="20" spans="1:12" ht="12.75">
      <c r="A20" s="69" t="s">
        <v>169</v>
      </c>
      <c r="B20" s="69" t="s">
        <v>182</v>
      </c>
      <c r="C20" s="69" t="s">
        <v>189</v>
      </c>
      <c r="D20" s="69" t="s">
        <v>221</v>
      </c>
      <c r="E20" s="69" t="s">
        <v>195</v>
      </c>
      <c r="F20" s="69" t="s">
        <v>184</v>
      </c>
      <c r="G20" s="70">
        <v>24000</v>
      </c>
      <c r="H20" s="70"/>
      <c r="I20" s="70"/>
      <c r="J20" s="70"/>
      <c r="K20" s="70"/>
      <c r="L20" s="70">
        <f t="shared" si="1"/>
        <v>24000</v>
      </c>
    </row>
    <row r="21" spans="1:12" ht="12.75">
      <c r="A21" s="69" t="s">
        <v>169</v>
      </c>
      <c r="B21" s="69" t="s">
        <v>182</v>
      </c>
      <c r="C21" s="69" t="s">
        <v>189</v>
      </c>
      <c r="D21" s="69" t="s">
        <v>221</v>
      </c>
      <c r="E21" s="69" t="s">
        <v>196</v>
      </c>
      <c r="F21" s="69" t="s">
        <v>184</v>
      </c>
      <c r="G21" s="70">
        <v>943404.78</v>
      </c>
      <c r="H21" s="70"/>
      <c r="I21" s="70"/>
      <c r="J21" s="70"/>
      <c r="K21" s="70"/>
      <c r="L21" s="70">
        <f t="shared" si="1"/>
        <v>943404.78</v>
      </c>
    </row>
    <row r="22" spans="1:12" ht="12.75">
      <c r="A22" s="69" t="s">
        <v>169</v>
      </c>
      <c r="B22" s="69" t="s">
        <v>182</v>
      </c>
      <c r="C22" s="69" t="s">
        <v>189</v>
      </c>
      <c r="D22" s="69" t="s">
        <v>221</v>
      </c>
      <c r="E22" s="69" t="s">
        <v>196</v>
      </c>
      <c r="F22" s="69" t="s">
        <v>184</v>
      </c>
      <c r="G22" s="70">
        <v>117313.84</v>
      </c>
      <c r="H22" s="70"/>
      <c r="I22" s="70"/>
      <c r="J22" s="70"/>
      <c r="K22" s="70"/>
      <c r="L22" s="70">
        <f>G22+H22</f>
        <v>117313.84</v>
      </c>
    </row>
    <row r="23" spans="1:12" ht="12.75">
      <c r="A23" s="69" t="s">
        <v>169</v>
      </c>
      <c r="B23" s="69" t="s">
        <v>182</v>
      </c>
      <c r="C23" s="69" t="s">
        <v>189</v>
      </c>
      <c r="D23" s="69" t="s">
        <v>221</v>
      </c>
      <c r="E23" s="69" t="s">
        <v>196</v>
      </c>
      <c r="F23" s="69" t="s">
        <v>186</v>
      </c>
      <c r="G23" s="70">
        <v>39000</v>
      </c>
      <c r="H23" s="70"/>
      <c r="I23" s="70"/>
      <c r="J23" s="70"/>
      <c r="K23" s="70"/>
      <c r="L23" s="70">
        <f>G23+H23</f>
        <v>39000</v>
      </c>
    </row>
    <row r="24" spans="1:12" ht="12.75">
      <c r="A24" s="69" t="s">
        <v>169</v>
      </c>
      <c r="B24" s="69" t="s">
        <v>182</v>
      </c>
      <c r="C24" s="69" t="s">
        <v>189</v>
      </c>
      <c r="D24" s="69" t="s">
        <v>221</v>
      </c>
      <c r="E24" s="69" t="s">
        <v>197</v>
      </c>
      <c r="F24" s="69" t="s">
        <v>184</v>
      </c>
      <c r="G24" s="70">
        <v>9700</v>
      </c>
      <c r="H24" s="70"/>
      <c r="I24" s="70"/>
      <c r="J24" s="70"/>
      <c r="K24" s="70"/>
      <c r="L24" s="70">
        <f t="shared" si="1"/>
        <v>9700</v>
      </c>
    </row>
    <row r="25" spans="1:12" ht="12.75">
      <c r="A25" s="69" t="s">
        <v>169</v>
      </c>
      <c r="B25" s="69" t="s">
        <v>182</v>
      </c>
      <c r="C25" s="69" t="s">
        <v>189</v>
      </c>
      <c r="D25" s="69" t="s">
        <v>221</v>
      </c>
      <c r="E25" s="69" t="s">
        <v>198</v>
      </c>
      <c r="F25" s="69" t="s">
        <v>184</v>
      </c>
      <c r="G25" s="77">
        <v>143901.38</v>
      </c>
      <c r="H25" s="70">
        <v>-35000</v>
      </c>
      <c r="I25" s="70">
        <v>-35000</v>
      </c>
      <c r="J25" s="70"/>
      <c r="K25" s="70"/>
      <c r="L25" s="70">
        <f>G25+H25</f>
        <v>108901.38</v>
      </c>
    </row>
    <row r="26" spans="1:12" ht="12.75">
      <c r="A26" s="69" t="s">
        <v>169</v>
      </c>
      <c r="B26" s="69" t="s">
        <v>182</v>
      </c>
      <c r="C26" s="69" t="s">
        <v>189</v>
      </c>
      <c r="D26" s="69" t="s">
        <v>221</v>
      </c>
      <c r="E26" s="69" t="s">
        <v>199</v>
      </c>
      <c r="F26" s="69" t="s">
        <v>184</v>
      </c>
      <c r="G26" s="70">
        <v>183622</v>
      </c>
      <c r="H26" s="70"/>
      <c r="I26" s="70"/>
      <c r="J26" s="70"/>
      <c r="K26" s="70"/>
      <c r="L26" s="70">
        <f t="shared" si="1"/>
        <v>183622</v>
      </c>
    </row>
    <row r="27" spans="1:12" ht="12.75">
      <c r="A27" s="69" t="s">
        <v>169</v>
      </c>
      <c r="B27" s="69" t="s">
        <v>182</v>
      </c>
      <c r="C27" s="69" t="s">
        <v>189</v>
      </c>
      <c r="D27" s="69" t="s">
        <v>222</v>
      </c>
      <c r="E27" s="69" t="s">
        <v>199</v>
      </c>
      <c r="F27" s="69"/>
      <c r="G27" s="70">
        <v>24878</v>
      </c>
      <c r="H27" s="70"/>
      <c r="I27" s="70"/>
      <c r="J27" s="70"/>
      <c r="K27" s="70"/>
      <c r="L27" s="70">
        <f t="shared" si="1"/>
        <v>24878</v>
      </c>
    </row>
    <row r="28" spans="1:12" ht="12.75">
      <c r="A28" s="69" t="s">
        <v>169</v>
      </c>
      <c r="B28" s="69" t="s">
        <v>182</v>
      </c>
      <c r="C28" s="69" t="s">
        <v>189</v>
      </c>
      <c r="D28" s="69" t="s">
        <v>223</v>
      </c>
      <c r="E28" s="69" t="s">
        <v>199</v>
      </c>
      <c r="F28" s="69"/>
      <c r="G28" s="70">
        <v>11500</v>
      </c>
      <c r="H28" s="70"/>
      <c r="I28" s="70"/>
      <c r="J28" s="70"/>
      <c r="K28" s="70"/>
      <c r="L28" s="70">
        <f t="shared" si="1"/>
        <v>11500</v>
      </c>
    </row>
    <row r="29" spans="1:12" ht="12.75">
      <c r="A29" s="69" t="s">
        <v>169</v>
      </c>
      <c r="B29" s="69" t="s">
        <v>182</v>
      </c>
      <c r="C29" s="69" t="s">
        <v>189</v>
      </c>
      <c r="D29" s="69" t="s">
        <v>221</v>
      </c>
      <c r="E29" s="69" t="s">
        <v>200</v>
      </c>
      <c r="F29" s="69" t="s">
        <v>184</v>
      </c>
      <c r="G29" s="70">
        <v>99800</v>
      </c>
      <c r="H29" s="70"/>
      <c r="I29" s="70"/>
      <c r="J29" s="70"/>
      <c r="K29" s="70"/>
      <c r="L29" s="70">
        <f t="shared" si="1"/>
        <v>99800</v>
      </c>
    </row>
    <row r="30" spans="1:12" ht="12.75">
      <c r="A30" s="69" t="s">
        <v>169</v>
      </c>
      <c r="B30" s="69" t="s">
        <v>182</v>
      </c>
      <c r="C30" s="69" t="s">
        <v>189</v>
      </c>
      <c r="D30" s="69" t="s">
        <v>221</v>
      </c>
      <c r="E30" s="69" t="s">
        <v>200</v>
      </c>
      <c r="F30" s="69" t="s">
        <v>186</v>
      </c>
      <c r="G30" s="70">
        <v>73000</v>
      </c>
      <c r="H30" s="70">
        <v>-36007</v>
      </c>
      <c r="I30" s="70">
        <v>-36007</v>
      </c>
      <c r="J30" s="70"/>
      <c r="K30" s="70"/>
      <c r="L30" s="70">
        <f>G30+H30</f>
        <v>36993</v>
      </c>
    </row>
    <row r="31" spans="1:12" ht="12.75">
      <c r="A31" s="69" t="s">
        <v>169</v>
      </c>
      <c r="B31" s="69" t="s">
        <v>182</v>
      </c>
      <c r="C31" s="69" t="s">
        <v>189</v>
      </c>
      <c r="D31" s="69" t="s">
        <v>221</v>
      </c>
      <c r="E31" s="69" t="s">
        <v>201</v>
      </c>
      <c r="F31" s="69" t="s">
        <v>186</v>
      </c>
      <c r="G31" s="70"/>
      <c r="H31" s="70">
        <v>36007</v>
      </c>
      <c r="I31" s="70">
        <v>36007</v>
      </c>
      <c r="J31" s="70"/>
      <c r="K31" s="70"/>
      <c r="L31" s="70">
        <f>H31</f>
        <v>36007</v>
      </c>
    </row>
    <row r="32" spans="1:12" ht="12.75">
      <c r="A32" s="69" t="s">
        <v>169</v>
      </c>
      <c r="B32" s="69" t="s">
        <v>182</v>
      </c>
      <c r="C32" s="69" t="s">
        <v>189</v>
      </c>
      <c r="D32" s="69" t="s">
        <v>221</v>
      </c>
      <c r="E32" s="69" t="s">
        <v>201</v>
      </c>
      <c r="F32" s="69" t="s">
        <v>186</v>
      </c>
      <c r="G32" s="70"/>
      <c r="H32" s="70">
        <v>50000</v>
      </c>
      <c r="I32" s="70">
        <v>50000</v>
      </c>
      <c r="J32" s="70"/>
      <c r="K32" s="70"/>
      <c r="L32" s="70">
        <v>50000</v>
      </c>
    </row>
    <row r="33" spans="1:12" ht="12.75">
      <c r="A33" s="69" t="s">
        <v>169</v>
      </c>
      <c r="B33" s="69" t="s">
        <v>182</v>
      </c>
      <c r="C33" s="69" t="s">
        <v>189</v>
      </c>
      <c r="D33" s="69" t="s">
        <v>221</v>
      </c>
      <c r="E33" s="69" t="s">
        <v>201</v>
      </c>
      <c r="F33" s="69" t="s">
        <v>184</v>
      </c>
      <c r="G33" s="70">
        <v>261000</v>
      </c>
      <c r="H33" s="70">
        <v>35000</v>
      </c>
      <c r="I33" s="70">
        <v>35000</v>
      </c>
      <c r="J33" s="70"/>
      <c r="K33" s="70"/>
      <c r="L33" s="70">
        <f>G33+H33</f>
        <v>296000</v>
      </c>
    </row>
    <row r="34" spans="1:12" ht="12.75">
      <c r="A34" s="69"/>
      <c r="B34" s="69"/>
      <c r="C34" s="69"/>
      <c r="D34" s="69"/>
      <c r="E34" s="69"/>
      <c r="F34" s="69"/>
      <c r="G34" s="70"/>
      <c r="H34" s="70"/>
      <c r="I34" s="70"/>
      <c r="J34" s="70"/>
      <c r="K34" s="70"/>
      <c r="L34" s="70"/>
    </row>
    <row r="35" spans="1:12" ht="12.75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</row>
    <row r="36" spans="1:12" ht="12.75">
      <c r="A36" s="248" t="s">
        <v>202</v>
      </c>
      <c r="B36" s="248"/>
      <c r="C36" s="248"/>
      <c r="D36" s="248"/>
      <c r="E36" s="248"/>
      <c r="F36" s="246"/>
      <c r="G36" s="246"/>
      <c r="H36" s="72"/>
      <c r="I36" s="246" t="s">
        <v>161</v>
      </c>
      <c r="J36" s="246"/>
      <c r="K36" s="73"/>
      <c r="L36" s="73"/>
    </row>
    <row r="37" spans="1:12" ht="12.75">
      <c r="A37" s="72"/>
      <c r="B37" s="72"/>
      <c r="C37" s="72"/>
      <c r="D37" s="72"/>
      <c r="E37" s="72"/>
      <c r="F37" s="71"/>
      <c r="G37" s="71" t="s">
        <v>13</v>
      </c>
      <c r="H37" s="72"/>
      <c r="I37" s="244" t="s">
        <v>14</v>
      </c>
      <c r="J37" s="244"/>
      <c r="K37" s="72"/>
      <c r="L37" s="72"/>
    </row>
    <row r="38" spans="1:12" ht="12.75">
      <c r="A38" s="245" t="s">
        <v>203</v>
      </c>
      <c r="B38" s="245"/>
      <c r="C38" s="245"/>
      <c r="D38" s="245"/>
      <c r="E38" s="245"/>
      <c r="F38" s="246"/>
      <c r="G38" s="246"/>
      <c r="H38" s="72"/>
      <c r="I38" s="246" t="s">
        <v>159</v>
      </c>
      <c r="J38" s="246"/>
      <c r="K38" s="72"/>
      <c r="L38" s="72"/>
    </row>
    <row r="39" spans="1:12" ht="12.75">
      <c r="A39" s="72"/>
      <c r="B39" s="72"/>
      <c r="C39" s="72"/>
      <c r="D39" s="72"/>
      <c r="E39" s="72"/>
      <c r="F39" s="71"/>
      <c r="G39" s="71" t="s">
        <v>13</v>
      </c>
      <c r="H39" s="72"/>
      <c r="I39" s="244" t="s">
        <v>14</v>
      </c>
      <c r="J39" s="244"/>
      <c r="K39" s="72"/>
      <c r="L39" s="72"/>
    </row>
    <row r="40" spans="1:12" ht="12.75">
      <c r="A40" s="245" t="s">
        <v>204</v>
      </c>
      <c r="B40" s="245"/>
      <c r="C40" s="245"/>
      <c r="D40" s="245"/>
      <c r="E40" s="245"/>
      <c r="F40" s="246"/>
      <c r="G40" s="246"/>
      <c r="H40" s="72"/>
      <c r="I40" s="246"/>
      <c r="J40" s="246"/>
      <c r="K40" s="72"/>
      <c r="L40" s="72"/>
    </row>
    <row r="41" spans="1:12" ht="12.75">
      <c r="A41" s="72"/>
      <c r="B41" s="72"/>
      <c r="C41" s="72"/>
      <c r="D41" s="72"/>
      <c r="E41" s="72"/>
      <c r="F41" s="71"/>
      <c r="G41" s="71" t="s">
        <v>13</v>
      </c>
      <c r="H41" s="72"/>
      <c r="I41" s="244" t="s">
        <v>14</v>
      </c>
      <c r="J41" s="244"/>
      <c r="K41" s="72"/>
      <c r="L41" s="72"/>
    </row>
    <row r="42" spans="1:12" ht="12.75">
      <c r="A42" s="247" t="s">
        <v>244</v>
      </c>
      <c r="B42" s="247"/>
      <c r="C42" s="247"/>
      <c r="D42" s="247"/>
      <c r="E42" s="247"/>
      <c r="F42" s="72"/>
      <c r="G42" s="72"/>
      <c r="H42" s="72"/>
      <c r="I42" s="72"/>
      <c r="J42" s="72"/>
      <c r="K42" s="72"/>
      <c r="L42" s="72"/>
    </row>
  </sheetData>
  <sheetProtection/>
  <mergeCells count="32">
    <mergeCell ref="I39:J39"/>
    <mergeCell ref="A40:E40"/>
    <mergeCell ref="F40:G40"/>
    <mergeCell ref="I40:J40"/>
    <mergeCell ref="I41:J41"/>
    <mergeCell ref="A42:E42"/>
    <mergeCell ref="A13:F13"/>
    <mergeCell ref="A36:E36"/>
    <mergeCell ref="F36:G36"/>
    <mergeCell ref="I36:J36"/>
    <mergeCell ref="I37:J37"/>
    <mergeCell ref="A38:E38"/>
    <mergeCell ref="F38:G38"/>
    <mergeCell ref="I38:J38"/>
    <mergeCell ref="L6:L7"/>
    <mergeCell ref="A8:F8"/>
    <mergeCell ref="A9:F9"/>
    <mergeCell ref="B10:C10"/>
    <mergeCell ref="B11:C11"/>
    <mergeCell ref="B12:C12"/>
    <mergeCell ref="A6:D7"/>
    <mergeCell ref="E6:E7"/>
    <mergeCell ref="F6:F7"/>
    <mergeCell ref="G6:G7"/>
    <mergeCell ref="H6:H7"/>
    <mergeCell ref="I6:K6"/>
    <mergeCell ref="A1:I1"/>
    <mergeCell ref="A3:F3"/>
    <mergeCell ref="G3:J3"/>
    <mergeCell ref="A4:F4"/>
    <mergeCell ref="G4:J4"/>
    <mergeCell ref="A5:C5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1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PageLayoutView="0" workbookViewId="0" topLeftCell="A1">
      <selection activeCell="J22" sqref="J22"/>
    </sheetView>
  </sheetViews>
  <sheetFormatPr defaultColWidth="9.00390625" defaultRowHeight="12.75"/>
  <cols>
    <col min="7" max="7" width="11.375" style="0" customWidth="1"/>
    <col min="10" max="10" width="7.875" style="0" customWidth="1"/>
    <col min="11" max="11" width="7.25390625" style="0" customWidth="1"/>
    <col min="12" max="12" width="10.25390625" style="0" customWidth="1"/>
  </cols>
  <sheetData>
    <row r="1" spans="1:12" ht="15.75">
      <c r="A1" s="266" t="s">
        <v>242</v>
      </c>
      <c r="B1" s="266"/>
      <c r="C1" s="266"/>
      <c r="D1" s="266"/>
      <c r="E1" s="266"/>
      <c r="F1" s="266"/>
      <c r="G1" s="266"/>
      <c r="H1" s="266"/>
      <c r="I1" s="266"/>
      <c r="J1" s="53"/>
      <c r="K1" s="54"/>
      <c r="L1" s="55" t="s">
        <v>16</v>
      </c>
    </row>
    <row r="2" spans="1:12" ht="15.75">
      <c r="A2" s="56"/>
      <c r="B2" s="56"/>
      <c r="C2" s="56"/>
      <c r="D2" s="56"/>
      <c r="E2" s="56"/>
      <c r="F2" s="56"/>
      <c r="G2" s="56"/>
      <c r="H2" s="56"/>
      <c r="I2" s="56"/>
      <c r="J2" s="57"/>
      <c r="K2" s="58" t="s">
        <v>17</v>
      </c>
      <c r="L2" s="59" t="s">
        <v>243</v>
      </c>
    </row>
    <row r="3" spans="1:12" ht="35.25" customHeight="1">
      <c r="A3" s="263" t="s">
        <v>167</v>
      </c>
      <c r="B3" s="263"/>
      <c r="C3" s="263"/>
      <c r="D3" s="263"/>
      <c r="E3" s="263"/>
      <c r="F3" s="263"/>
      <c r="G3" s="264" t="s">
        <v>158</v>
      </c>
      <c r="H3" s="265"/>
      <c r="I3" s="265"/>
      <c r="J3" s="265"/>
      <c r="K3" s="58" t="s">
        <v>168</v>
      </c>
      <c r="L3" s="59" t="s">
        <v>169</v>
      </c>
    </row>
    <row r="4" spans="1:12" ht="13.5">
      <c r="A4" s="263" t="s">
        <v>170</v>
      </c>
      <c r="B4" s="263"/>
      <c r="C4" s="263"/>
      <c r="D4" s="263"/>
      <c r="E4" s="263"/>
      <c r="F4" s="263"/>
      <c r="G4" s="264" t="s">
        <v>171</v>
      </c>
      <c r="H4" s="265"/>
      <c r="I4" s="265"/>
      <c r="J4" s="265"/>
      <c r="K4" s="60"/>
      <c r="L4" s="61"/>
    </row>
    <row r="5" spans="1:12" ht="12.75">
      <c r="A5" s="263" t="s">
        <v>172</v>
      </c>
      <c r="B5" s="263"/>
      <c r="C5" s="263"/>
      <c r="D5" s="116"/>
      <c r="E5" s="116"/>
      <c r="F5" s="116"/>
      <c r="G5" s="63"/>
      <c r="H5" s="63"/>
      <c r="I5" s="63"/>
      <c r="J5" s="64"/>
      <c r="K5" s="58"/>
      <c r="L5" s="65"/>
    </row>
    <row r="6" spans="1:12" ht="12.75">
      <c r="A6" s="256" t="s">
        <v>173</v>
      </c>
      <c r="B6" s="257"/>
      <c r="C6" s="257"/>
      <c r="D6" s="257"/>
      <c r="E6" s="256" t="s">
        <v>174</v>
      </c>
      <c r="F6" s="256" t="s">
        <v>213</v>
      </c>
      <c r="G6" s="249" t="s">
        <v>224</v>
      </c>
      <c r="H6" s="249" t="s">
        <v>216</v>
      </c>
      <c r="I6" s="260" t="s">
        <v>175</v>
      </c>
      <c r="J6" s="261"/>
      <c r="K6" s="262"/>
      <c r="L6" s="249" t="s">
        <v>215</v>
      </c>
    </row>
    <row r="7" spans="1:12" ht="38.25">
      <c r="A7" s="258"/>
      <c r="B7" s="259"/>
      <c r="C7" s="259"/>
      <c r="D7" s="259"/>
      <c r="E7" s="258"/>
      <c r="F7" s="258"/>
      <c r="G7" s="250"/>
      <c r="H7" s="250"/>
      <c r="I7" s="66" t="s">
        <v>176</v>
      </c>
      <c r="J7" s="66" t="s">
        <v>177</v>
      </c>
      <c r="K7" s="66" t="s">
        <v>178</v>
      </c>
      <c r="L7" s="250"/>
    </row>
    <row r="8" spans="1:12" ht="12.75">
      <c r="A8" s="251" t="s">
        <v>179</v>
      </c>
      <c r="B8" s="252"/>
      <c r="C8" s="252"/>
      <c r="D8" s="252"/>
      <c r="E8" s="252"/>
      <c r="F8" s="253"/>
      <c r="G8" s="67"/>
      <c r="H8" s="67">
        <f>I8+J8</f>
        <v>0</v>
      </c>
      <c r="I8" s="67">
        <v>0</v>
      </c>
      <c r="J8" s="67">
        <v>0</v>
      </c>
      <c r="K8" s="67">
        <v>0</v>
      </c>
      <c r="L8" s="67"/>
    </row>
    <row r="9" spans="1:12" ht="12.75">
      <c r="A9" s="251" t="s">
        <v>180</v>
      </c>
      <c r="B9" s="252"/>
      <c r="C9" s="252"/>
      <c r="D9" s="252"/>
      <c r="E9" s="252"/>
      <c r="F9" s="253"/>
      <c r="G9" s="68">
        <f>SUM(G10:G12)</f>
        <v>4793000</v>
      </c>
      <c r="H9" s="68">
        <f>SUM(H10:H12)</f>
        <v>50000</v>
      </c>
      <c r="I9" s="68">
        <f>SUM(I10:I12)</f>
        <v>50000</v>
      </c>
      <c r="J9" s="68">
        <f>SUM(J10:J12)</f>
        <v>0</v>
      </c>
      <c r="K9" s="68">
        <f>SUM(K10:K12)</f>
        <v>0</v>
      </c>
      <c r="L9" s="68">
        <f>G9+H9</f>
        <v>4843000</v>
      </c>
    </row>
    <row r="10" spans="1:12" ht="12.75">
      <c r="A10" s="69" t="s">
        <v>169</v>
      </c>
      <c r="B10" s="254" t="s">
        <v>181</v>
      </c>
      <c r="C10" s="255"/>
      <c r="D10" s="69" t="s">
        <v>182</v>
      </c>
      <c r="E10" s="69" t="s">
        <v>183</v>
      </c>
      <c r="F10" s="69" t="s">
        <v>184</v>
      </c>
      <c r="G10" s="70">
        <v>4633000</v>
      </c>
      <c r="H10" s="70"/>
      <c r="I10" s="70"/>
      <c r="J10" s="70">
        <v>0</v>
      </c>
      <c r="K10" s="70">
        <v>0</v>
      </c>
      <c r="L10" s="70">
        <f>G10+H10</f>
        <v>4633000</v>
      </c>
    </row>
    <row r="11" spans="1:12" ht="12.75">
      <c r="A11" s="69" t="s">
        <v>169</v>
      </c>
      <c r="B11" s="254" t="s">
        <v>181</v>
      </c>
      <c r="C11" s="255"/>
      <c r="D11" s="69" t="s">
        <v>182</v>
      </c>
      <c r="E11" s="69" t="s">
        <v>185</v>
      </c>
      <c r="F11" s="69" t="s">
        <v>186</v>
      </c>
      <c r="G11" s="70">
        <f>100000+60000</f>
        <v>160000</v>
      </c>
      <c r="H11" s="70">
        <v>50000</v>
      </c>
      <c r="I11" s="70">
        <v>50000</v>
      </c>
      <c r="J11" s="70"/>
      <c r="K11" s="70"/>
      <c r="L11" s="70">
        <f>G11+H11</f>
        <v>210000</v>
      </c>
    </row>
    <row r="12" spans="1:12" ht="12.75">
      <c r="A12" s="69"/>
      <c r="B12" s="254" t="s">
        <v>187</v>
      </c>
      <c r="C12" s="255"/>
      <c r="D12" s="69" t="s">
        <v>187</v>
      </c>
      <c r="E12" s="69"/>
      <c r="F12" s="69"/>
      <c r="G12" s="70">
        <v>0</v>
      </c>
      <c r="H12" s="70">
        <f>I12+J12</f>
        <v>0</v>
      </c>
      <c r="I12" s="70">
        <v>0</v>
      </c>
      <c r="J12" s="70">
        <v>0</v>
      </c>
      <c r="K12" s="70">
        <v>0</v>
      </c>
      <c r="L12" s="70"/>
    </row>
    <row r="13" spans="1:12" ht="12.75">
      <c r="A13" s="251" t="s">
        <v>188</v>
      </c>
      <c r="B13" s="252"/>
      <c r="C13" s="252"/>
      <c r="D13" s="252"/>
      <c r="E13" s="252"/>
      <c r="F13" s="253"/>
      <c r="G13" s="68">
        <f aca="true" t="shared" si="0" ref="G13:L13">SUM(G14:G34)</f>
        <v>4793000</v>
      </c>
      <c r="H13" s="68">
        <f t="shared" si="0"/>
        <v>50000</v>
      </c>
      <c r="I13" s="68">
        <f t="shared" si="0"/>
        <v>50000</v>
      </c>
      <c r="J13" s="68">
        <f t="shared" si="0"/>
        <v>0</v>
      </c>
      <c r="K13" s="68">
        <f t="shared" si="0"/>
        <v>0</v>
      </c>
      <c r="L13" s="68">
        <f t="shared" si="0"/>
        <v>4843000</v>
      </c>
    </row>
    <row r="14" spans="1:12" ht="12.75">
      <c r="A14" s="69" t="s">
        <v>169</v>
      </c>
      <c r="B14" s="69" t="s">
        <v>182</v>
      </c>
      <c r="C14" s="69" t="s">
        <v>189</v>
      </c>
      <c r="D14" s="69" t="s">
        <v>218</v>
      </c>
      <c r="E14" s="69" t="s">
        <v>191</v>
      </c>
      <c r="F14" s="69" t="s">
        <v>184</v>
      </c>
      <c r="G14" s="70">
        <v>2013730</v>
      </c>
      <c r="H14" s="70"/>
      <c r="I14" s="70"/>
      <c r="J14" s="70"/>
      <c r="K14" s="70"/>
      <c r="L14" s="79">
        <f>G14+H14</f>
        <v>2013730</v>
      </c>
    </row>
    <row r="15" spans="1:12" ht="12.75">
      <c r="A15" s="69" t="s">
        <v>169</v>
      </c>
      <c r="B15" s="69" t="s">
        <v>182</v>
      </c>
      <c r="C15" s="69" t="s">
        <v>189</v>
      </c>
      <c r="D15" s="69" t="s">
        <v>218</v>
      </c>
      <c r="E15" s="69" t="s">
        <v>191</v>
      </c>
      <c r="F15" s="69" t="s">
        <v>186</v>
      </c>
      <c r="G15" s="70">
        <v>36870</v>
      </c>
      <c r="H15" s="70"/>
      <c r="I15" s="70"/>
      <c r="J15" s="70"/>
      <c r="K15" s="70"/>
      <c r="L15" s="70">
        <f aca="true" t="shared" si="1" ref="L15:L29">G15+H15</f>
        <v>36870</v>
      </c>
    </row>
    <row r="16" spans="1:12" ht="12.75">
      <c r="A16" s="69" t="s">
        <v>169</v>
      </c>
      <c r="B16" s="69" t="s">
        <v>182</v>
      </c>
      <c r="C16" s="69" t="s">
        <v>189</v>
      </c>
      <c r="D16" s="69" t="s">
        <v>219</v>
      </c>
      <c r="E16" s="69" t="s">
        <v>192</v>
      </c>
      <c r="F16" s="69" t="s">
        <v>184</v>
      </c>
      <c r="G16" s="70">
        <v>125000</v>
      </c>
      <c r="H16" s="70"/>
      <c r="I16" s="70"/>
      <c r="J16" s="70"/>
      <c r="K16" s="70"/>
      <c r="L16" s="70">
        <f t="shared" si="1"/>
        <v>125000</v>
      </c>
    </row>
    <row r="17" spans="1:12" ht="12.75">
      <c r="A17" s="69" t="s">
        <v>169</v>
      </c>
      <c r="B17" s="69" t="s">
        <v>182</v>
      </c>
      <c r="C17" s="69" t="s">
        <v>189</v>
      </c>
      <c r="D17" s="69" t="s">
        <v>220</v>
      </c>
      <c r="E17" s="69" t="s">
        <v>193</v>
      </c>
      <c r="F17" s="69" t="s">
        <v>184</v>
      </c>
      <c r="G17" s="70">
        <v>608150</v>
      </c>
      <c r="H17" s="70"/>
      <c r="I17" s="70"/>
      <c r="J17" s="70"/>
      <c r="K17" s="70"/>
      <c r="L17" s="70">
        <f t="shared" si="1"/>
        <v>608150</v>
      </c>
    </row>
    <row r="18" spans="1:12" ht="12.75">
      <c r="A18" s="69" t="s">
        <v>169</v>
      </c>
      <c r="B18" s="69" t="s">
        <v>182</v>
      </c>
      <c r="C18" s="69" t="s">
        <v>189</v>
      </c>
      <c r="D18" s="69" t="s">
        <v>220</v>
      </c>
      <c r="E18" s="69" t="s">
        <v>193</v>
      </c>
      <c r="F18" s="69" t="s">
        <v>186</v>
      </c>
      <c r="G18" s="70">
        <v>11130</v>
      </c>
      <c r="H18" s="70"/>
      <c r="I18" s="70"/>
      <c r="J18" s="70"/>
      <c r="K18" s="70"/>
      <c r="L18" s="70">
        <f t="shared" si="1"/>
        <v>11130</v>
      </c>
    </row>
    <row r="19" spans="1:12" ht="12.75">
      <c r="A19" s="69" t="s">
        <v>169</v>
      </c>
      <c r="B19" s="69" t="s">
        <v>182</v>
      </c>
      <c r="C19" s="69" t="s">
        <v>189</v>
      </c>
      <c r="D19" s="69" t="s">
        <v>221</v>
      </c>
      <c r="E19" s="69" t="s">
        <v>194</v>
      </c>
      <c r="F19" s="69" t="s">
        <v>184</v>
      </c>
      <c r="G19" s="70">
        <v>67000</v>
      </c>
      <c r="H19" s="70"/>
      <c r="I19" s="70"/>
      <c r="J19" s="70"/>
      <c r="K19" s="70"/>
      <c r="L19" s="70">
        <f t="shared" si="1"/>
        <v>67000</v>
      </c>
    </row>
    <row r="20" spans="1:12" ht="12.75">
      <c r="A20" s="69" t="s">
        <v>169</v>
      </c>
      <c r="B20" s="69" t="s">
        <v>182</v>
      </c>
      <c r="C20" s="69" t="s">
        <v>189</v>
      </c>
      <c r="D20" s="69" t="s">
        <v>221</v>
      </c>
      <c r="E20" s="69" t="s">
        <v>195</v>
      </c>
      <c r="F20" s="69" t="s">
        <v>184</v>
      </c>
      <c r="G20" s="70">
        <v>24000</v>
      </c>
      <c r="H20" s="70"/>
      <c r="I20" s="70"/>
      <c r="J20" s="70"/>
      <c r="K20" s="70"/>
      <c r="L20" s="70">
        <f t="shared" si="1"/>
        <v>24000</v>
      </c>
    </row>
    <row r="21" spans="1:12" ht="12.75">
      <c r="A21" s="69" t="s">
        <v>169</v>
      </c>
      <c r="B21" s="69" t="s">
        <v>182</v>
      </c>
      <c r="C21" s="69" t="s">
        <v>189</v>
      </c>
      <c r="D21" s="69" t="s">
        <v>221</v>
      </c>
      <c r="E21" s="69" t="s">
        <v>196</v>
      </c>
      <c r="F21" s="69" t="s">
        <v>184</v>
      </c>
      <c r="G21" s="70">
        <v>943404.78</v>
      </c>
      <c r="H21" s="70"/>
      <c r="I21" s="70"/>
      <c r="J21" s="70"/>
      <c r="K21" s="70"/>
      <c r="L21" s="70">
        <f t="shared" si="1"/>
        <v>943404.78</v>
      </c>
    </row>
    <row r="22" spans="1:12" ht="12.75">
      <c r="A22" s="69" t="s">
        <v>169</v>
      </c>
      <c r="B22" s="69" t="s">
        <v>182</v>
      </c>
      <c r="C22" s="69" t="s">
        <v>189</v>
      </c>
      <c r="D22" s="69" t="s">
        <v>221</v>
      </c>
      <c r="E22" s="69" t="s">
        <v>196</v>
      </c>
      <c r="F22" s="69" t="s">
        <v>184</v>
      </c>
      <c r="G22" s="70">
        <v>117313.84</v>
      </c>
      <c r="H22" s="70"/>
      <c r="I22" s="70"/>
      <c r="J22" s="70"/>
      <c r="K22" s="70"/>
      <c r="L22" s="70">
        <f>G22+H22</f>
        <v>117313.84</v>
      </c>
    </row>
    <row r="23" spans="1:12" ht="12.75">
      <c r="A23" s="69" t="s">
        <v>169</v>
      </c>
      <c r="B23" s="69" t="s">
        <v>182</v>
      </c>
      <c r="C23" s="69" t="s">
        <v>189</v>
      </c>
      <c r="D23" s="69" t="s">
        <v>221</v>
      </c>
      <c r="E23" s="69" t="s">
        <v>196</v>
      </c>
      <c r="F23" s="69" t="s">
        <v>186</v>
      </c>
      <c r="G23" s="70">
        <v>39000</v>
      </c>
      <c r="H23" s="70"/>
      <c r="I23" s="70"/>
      <c r="J23" s="70"/>
      <c r="K23" s="70"/>
      <c r="L23" s="70">
        <f>G23+H23</f>
        <v>39000</v>
      </c>
    </row>
    <row r="24" spans="1:12" ht="12.75">
      <c r="A24" s="69" t="s">
        <v>169</v>
      </c>
      <c r="B24" s="69" t="s">
        <v>182</v>
      </c>
      <c r="C24" s="69" t="s">
        <v>189</v>
      </c>
      <c r="D24" s="69" t="s">
        <v>221</v>
      </c>
      <c r="E24" s="69" t="s">
        <v>197</v>
      </c>
      <c r="F24" s="69" t="s">
        <v>184</v>
      </c>
      <c r="G24" s="70">
        <v>9700</v>
      </c>
      <c r="H24" s="70"/>
      <c r="I24" s="70"/>
      <c r="J24" s="70"/>
      <c r="K24" s="70"/>
      <c r="L24" s="70">
        <f t="shared" si="1"/>
        <v>9700</v>
      </c>
    </row>
    <row r="25" spans="1:12" ht="12.75">
      <c r="A25" s="69" t="s">
        <v>169</v>
      </c>
      <c r="B25" s="69" t="s">
        <v>182</v>
      </c>
      <c r="C25" s="69" t="s">
        <v>189</v>
      </c>
      <c r="D25" s="69" t="s">
        <v>221</v>
      </c>
      <c r="E25" s="69" t="s">
        <v>198</v>
      </c>
      <c r="F25" s="69" t="s">
        <v>184</v>
      </c>
      <c r="G25" s="77">
        <v>143901.38</v>
      </c>
      <c r="H25" s="70">
        <v>-35000</v>
      </c>
      <c r="I25" s="70">
        <v>-35000</v>
      </c>
      <c r="J25" s="70"/>
      <c r="K25" s="70"/>
      <c r="L25" s="70">
        <f>G25+H25</f>
        <v>108901.38</v>
      </c>
    </row>
    <row r="26" spans="1:12" ht="12.75">
      <c r="A26" s="69" t="s">
        <v>169</v>
      </c>
      <c r="B26" s="69" t="s">
        <v>182</v>
      </c>
      <c r="C26" s="69" t="s">
        <v>189</v>
      </c>
      <c r="D26" s="69" t="s">
        <v>221</v>
      </c>
      <c r="E26" s="69" t="s">
        <v>199</v>
      </c>
      <c r="F26" s="69" t="s">
        <v>184</v>
      </c>
      <c r="G26" s="70">
        <v>183622</v>
      </c>
      <c r="H26" s="70"/>
      <c r="I26" s="70"/>
      <c r="J26" s="70"/>
      <c r="K26" s="70"/>
      <c r="L26" s="70">
        <f t="shared" si="1"/>
        <v>183622</v>
      </c>
    </row>
    <row r="27" spans="1:12" ht="12.75">
      <c r="A27" s="69" t="s">
        <v>169</v>
      </c>
      <c r="B27" s="69" t="s">
        <v>182</v>
      </c>
      <c r="C27" s="69" t="s">
        <v>189</v>
      </c>
      <c r="D27" s="69" t="s">
        <v>222</v>
      </c>
      <c r="E27" s="69" t="s">
        <v>199</v>
      </c>
      <c r="F27" s="69"/>
      <c r="G27" s="70">
        <v>24878</v>
      </c>
      <c r="H27" s="70"/>
      <c r="I27" s="70"/>
      <c r="J27" s="70"/>
      <c r="K27" s="70"/>
      <c r="L27" s="70">
        <f t="shared" si="1"/>
        <v>24878</v>
      </c>
    </row>
    <row r="28" spans="1:12" ht="12.75">
      <c r="A28" s="69" t="s">
        <v>169</v>
      </c>
      <c r="B28" s="69" t="s">
        <v>182</v>
      </c>
      <c r="C28" s="69" t="s">
        <v>189</v>
      </c>
      <c r="D28" s="69" t="s">
        <v>223</v>
      </c>
      <c r="E28" s="69" t="s">
        <v>199</v>
      </c>
      <c r="F28" s="69"/>
      <c r="G28" s="70">
        <v>11500</v>
      </c>
      <c r="H28" s="70"/>
      <c r="I28" s="70"/>
      <c r="J28" s="70"/>
      <c r="K28" s="70"/>
      <c r="L28" s="70">
        <f t="shared" si="1"/>
        <v>11500</v>
      </c>
    </row>
    <row r="29" spans="1:12" ht="12.75">
      <c r="A29" s="69" t="s">
        <v>169</v>
      </c>
      <c r="B29" s="69" t="s">
        <v>182</v>
      </c>
      <c r="C29" s="69" t="s">
        <v>189</v>
      </c>
      <c r="D29" s="69" t="s">
        <v>221</v>
      </c>
      <c r="E29" s="69" t="s">
        <v>200</v>
      </c>
      <c r="F29" s="69" t="s">
        <v>184</v>
      </c>
      <c r="G29" s="70">
        <v>99800</v>
      </c>
      <c r="H29" s="70"/>
      <c r="I29" s="70"/>
      <c r="J29" s="70"/>
      <c r="K29" s="70"/>
      <c r="L29" s="70">
        <f t="shared" si="1"/>
        <v>99800</v>
      </c>
    </row>
    <row r="30" spans="1:12" ht="12.75">
      <c r="A30" s="69" t="s">
        <v>169</v>
      </c>
      <c r="B30" s="69" t="s">
        <v>182</v>
      </c>
      <c r="C30" s="69" t="s">
        <v>189</v>
      </c>
      <c r="D30" s="69" t="s">
        <v>221</v>
      </c>
      <c r="E30" s="69" t="s">
        <v>200</v>
      </c>
      <c r="F30" s="69" t="s">
        <v>186</v>
      </c>
      <c r="G30" s="70">
        <v>73000</v>
      </c>
      <c r="H30" s="70">
        <v>-36007</v>
      </c>
      <c r="I30" s="70">
        <v>-36007</v>
      </c>
      <c r="J30" s="70"/>
      <c r="K30" s="70"/>
      <c r="L30" s="70">
        <f>G30+H30</f>
        <v>36993</v>
      </c>
    </row>
    <row r="31" spans="1:12" ht="12.75">
      <c r="A31" s="69" t="s">
        <v>169</v>
      </c>
      <c r="B31" s="69" t="s">
        <v>182</v>
      </c>
      <c r="C31" s="69" t="s">
        <v>189</v>
      </c>
      <c r="D31" s="69" t="s">
        <v>221</v>
      </c>
      <c r="E31" s="69" t="s">
        <v>201</v>
      </c>
      <c r="F31" s="69" t="s">
        <v>186</v>
      </c>
      <c r="G31" s="70"/>
      <c r="H31" s="70">
        <v>36007</v>
      </c>
      <c r="I31" s="70">
        <v>36007</v>
      </c>
      <c r="J31" s="70"/>
      <c r="K31" s="70"/>
      <c r="L31" s="70">
        <f>H31</f>
        <v>36007</v>
      </c>
    </row>
    <row r="32" spans="1:12" ht="12.75">
      <c r="A32" s="69" t="s">
        <v>169</v>
      </c>
      <c r="B32" s="69" t="s">
        <v>182</v>
      </c>
      <c r="C32" s="69" t="s">
        <v>189</v>
      </c>
      <c r="D32" s="69" t="s">
        <v>221</v>
      </c>
      <c r="E32" s="69" t="s">
        <v>201</v>
      </c>
      <c r="F32" s="69" t="s">
        <v>186</v>
      </c>
      <c r="G32" s="70"/>
      <c r="H32" s="70">
        <v>50000</v>
      </c>
      <c r="I32" s="70">
        <v>50000</v>
      </c>
      <c r="J32" s="70"/>
      <c r="K32" s="70"/>
      <c r="L32" s="70">
        <v>50000</v>
      </c>
    </row>
    <row r="33" spans="1:12" ht="12.75">
      <c r="A33" s="69" t="s">
        <v>169</v>
      </c>
      <c r="B33" s="69" t="s">
        <v>182</v>
      </c>
      <c r="C33" s="69" t="s">
        <v>189</v>
      </c>
      <c r="D33" s="69" t="s">
        <v>221</v>
      </c>
      <c r="E33" s="69" t="s">
        <v>201</v>
      </c>
      <c r="F33" s="69" t="s">
        <v>184</v>
      </c>
      <c r="G33" s="70">
        <v>261000</v>
      </c>
      <c r="H33" s="70">
        <v>35000</v>
      </c>
      <c r="I33" s="70">
        <v>35000</v>
      </c>
      <c r="J33" s="70"/>
      <c r="K33" s="70"/>
      <c r="L33" s="70">
        <f>G33+H33</f>
        <v>296000</v>
      </c>
    </row>
    <row r="34" spans="1:12" ht="12.75">
      <c r="A34" s="69"/>
      <c r="B34" s="69"/>
      <c r="C34" s="69"/>
      <c r="D34" s="69"/>
      <c r="E34" s="69"/>
      <c r="F34" s="69"/>
      <c r="G34" s="70"/>
      <c r="H34" s="70"/>
      <c r="I34" s="70"/>
      <c r="J34" s="70"/>
      <c r="K34" s="70"/>
      <c r="L34" s="70"/>
    </row>
    <row r="35" spans="1:12" ht="12.75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</row>
    <row r="36" spans="1:12" ht="12.75">
      <c r="A36" s="248" t="s">
        <v>202</v>
      </c>
      <c r="B36" s="248"/>
      <c r="C36" s="248"/>
      <c r="D36" s="248"/>
      <c r="E36" s="248"/>
      <c r="F36" s="246"/>
      <c r="G36" s="246"/>
      <c r="H36" s="72"/>
      <c r="I36" s="246" t="s">
        <v>161</v>
      </c>
      <c r="J36" s="246"/>
      <c r="K36" s="73"/>
      <c r="L36" s="73"/>
    </row>
    <row r="37" spans="1:12" ht="12.75">
      <c r="A37" s="72"/>
      <c r="B37" s="72"/>
      <c r="C37" s="72"/>
      <c r="D37" s="72"/>
      <c r="E37" s="72"/>
      <c r="F37" s="71"/>
      <c r="G37" s="71" t="s">
        <v>13</v>
      </c>
      <c r="H37" s="72"/>
      <c r="I37" s="244" t="s">
        <v>14</v>
      </c>
      <c r="J37" s="244"/>
      <c r="K37" s="72"/>
      <c r="L37" s="72"/>
    </row>
    <row r="38" spans="1:12" ht="12.75">
      <c r="A38" s="245" t="s">
        <v>203</v>
      </c>
      <c r="B38" s="245"/>
      <c r="C38" s="245"/>
      <c r="D38" s="245"/>
      <c r="E38" s="245"/>
      <c r="F38" s="246"/>
      <c r="G38" s="246"/>
      <c r="H38" s="72"/>
      <c r="I38" s="246" t="s">
        <v>159</v>
      </c>
      <c r="J38" s="246"/>
      <c r="K38" s="72"/>
      <c r="L38" s="72"/>
    </row>
    <row r="39" spans="1:12" ht="12.75">
      <c r="A39" s="72"/>
      <c r="B39" s="72"/>
      <c r="C39" s="72"/>
      <c r="D39" s="72"/>
      <c r="E39" s="72"/>
      <c r="F39" s="71"/>
      <c r="G39" s="71" t="s">
        <v>13</v>
      </c>
      <c r="H39" s="72"/>
      <c r="I39" s="244" t="s">
        <v>14</v>
      </c>
      <c r="J39" s="244"/>
      <c r="K39" s="72"/>
      <c r="L39" s="72"/>
    </row>
    <row r="40" spans="1:12" ht="12.75">
      <c r="A40" s="245" t="s">
        <v>204</v>
      </c>
      <c r="B40" s="245"/>
      <c r="C40" s="245"/>
      <c r="D40" s="245"/>
      <c r="E40" s="245"/>
      <c r="F40" s="246"/>
      <c r="G40" s="246"/>
      <c r="H40" s="72"/>
      <c r="I40" s="246"/>
      <c r="J40" s="246"/>
      <c r="K40" s="72"/>
      <c r="L40" s="72"/>
    </row>
    <row r="41" spans="1:12" ht="12.75">
      <c r="A41" s="72"/>
      <c r="B41" s="72"/>
      <c r="C41" s="72"/>
      <c r="D41" s="72"/>
      <c r="E41" s="72"/>
      <c r="F41" s="71"/>
      <c r="G41" s="71" t="s">
        <v>13</v>
      </c>
      <c r="H41" s="72"/>
      <c r="I41" s="244" t="s">
        <v>14</v>
      </c>
      <c r="J41" s="244"/>
      <c r="K41" s="72"/>
      <c r="L41" s="72"/>
    </row>
    <row r="42" spans="1:12" ht="12.75">
      <c r="A42" s="247" t="s">
        <v>244</v>
      </c>
      <c r="B42" s="247"/>
      <c r="C42" s="247"/>
      <c r="D42" s="247"/>
      <c r="E42" s="247"/>
      <c r="F42" s="72"/>
      <c r="G42" s="72"/>
      <c r="H42" s="72"/>
      <c r="I42" s="72"/>
      <c r="J42" s="72"/>
      <c r="K42" s="72"/>
      <c r="L42" s="72"/>
    </row>
  </sheetData>
  <sheetProtection/>
  <mergeCells count="32">
    <mergeCell ref="I39:J39"/>
    <mergeCell ref="A40:E40"/>
    <mergeCell ref="F40:G40"/>
    <mergeCell ref="I40:J40"/>
    <mergeCell ref="I41:J41"/>
    <mergeCell ref="A42:E42"/>
    <mergeCell ref="A13:F13"/>
    <mergeCell ref="A36:E36"/>
    <mergeCell ref="F36:G36"/>
    <mergeCell ref="I36:J36"/>
    <mergeCell ref="I37:J37"/>
    <mergeCell ref="A38:E38"/>
    <mergeCell ref="F38:G38"/>
    <mergeCell ref="I38:J38"/>
    <mergeCell ref="L6:L7"/>
    <mergeCell ref="A8:F8"/>
    <mergeCell ref="A9:F9"/>
    <mergeCell ref="B10:C10"/>
    <mergeCell ref="B11:C11"/>
    <mergeCell ref="B12:C12"/>
    <mergeCell ref="A6:D7"/>
    <mergeCell ref="E6:E7"/>
    <mergeCell ref="F6:F7"/>
    <mergeCell ref="G6:G7"/>
    <mergeCell ref="H6:H7"/>
    <mergeCell ref="I6:K6"/>
    <mergeCell ref="A1:I1"/>
    <mergeCell ref="A3:F3"/>
    <mergeCell ref="G3:J3"/>
    <mergeCell ref="A4:F4"/>
    <mergeCell ref="G4:J4"/>
    <mergeCell ref="A5:C5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1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A1">
      <selection activeCell="K7" sqref="K7"/>
    </sheetView>
  </sheetViews>
  <sheetFormatPr defaultColWidth="9.00390625" defaultRowHeight="12.75"/>
  <cols>
    <col min="7" max="7" width="11.375" style="0" customWidth="1"/>
    <col min="10" max="10" width="7.875" style="0" customWidth="1"/>
    <col min="11" max="11" width="7.25390625" style="0" customWidth="1"/>
    <col min="12" max="12" width="10.25390625" style="0" customWidth="1"/>
  </cols>
  <sheetData>
    <row r="1" spans="1:12" ht="15.75">
      <c r="A1" s="266" t="s">
        <v>242</v>
      </c>
      <c r="B1" s="266"/>
      <c r="C1" s="266"/>
      <c r="D1" s="266"/>
      <c r="E1" s="266"/>
      <c r="F1" s="266"/>
      <c r="G1" s="266"/>
      <c r="H1" s="266"/>
      <c r="I1" s="266"/>
      <c r="J1" s="53"/>
      <c r="K1" s="54"/>
      <c r="L1" s="55" t="s">
        <v>16</v>
      </c>
    </row>
    <row r="2" spans="1:12" ht="15.75">
      <c r="A2" s="56"/>
      <c r="B2" s="56"/>
      <c r="C2" s="56"/>
      <c r="D2" s="56"/>
      <c r="E2" s="56"/>
      <c r="F2" s="56"/>
      <c r="G2" s="56"/>
      <c r="H2" s="56"/>
      <c r="I2" s="56"/>
      <c r="J2" s="57"/>
      <c r="K2" s="58" t="s">
        <v>17</v>
      </c>
      <c r="L2" s="59" t="s">
        <v>240</v>
      </c>
    </row>
    <row r="3" spans="1:12" ht="35.25" customHeight="1">
      <c r="A3" s="263" t="s">
        <v>167</v>
      </c>
      <c r="B3" s="263"/>
      <c r="C3" s="263"/>
      <c r="D3" s="263"/>
      <c r="E3" s="263"/>
      <c r="F3" s="263"/>
      <c r="G3" s="264" t="s">
        <v>158</v>
      </c>
      <c r="H3" s="265"/>
      <c r="I3" s="265"/>
      <c r="J3" s="265"/>
      <c r="K3" s="58" t="s">
        <v>168</v>
      </c>
      <c r="L3" s="59" t="s">
        <v>169</v>
      </c>
    </row>
    <row r="4" spans="1:12" ht="13.5">
      <c r="A4" s="263" t="s">
        <v>170</v>
      </c>
      <c r="B4" s="263"/>
      <c r="C4" s="263"/>
      <c r="D4" s="263"/>
      <c r="E4" s="263"/>
      <c r="F4" s="263"/>
      <c r="G4" s="264" t="s">
        <v>171</v>
      </c>
      <c r="H4" s="265"/>
      <c r="I4" s="265"/>
      <c r="J4" s="265"/>
      <c r="K4" s="60"/>
      <c r="L4" s="61"/>
    </row>
    <row r="5" spans="1:12" ht="12.75">
      <c r="A5" s="263" t="s">
        <v>172</v>
      </c>
      <c r="B5" s="263"/>
      <c r="C5" s="263"/>
      <c r="D5" s="115"/>
      <c r="E5" s="115"/>
      <c r="F5" s="115"/>
      <c r="G5" s="63"/>
      <c r="H5" s="63"/>
      <c r="I5" s="63"/>
      <c r="J5" s="64"/>
      <c r="K5" s="58"/>
      <c r="L5" s="65"/>
    </row>
    <row r="6" spans="1:12" ht="12.75">
      <c r="A6" s="256" t="s">
        <v>173</v>
      </c>
      <c r="B6" s="257"/>
      <c r="C6" s="257"/>
      <c r="D6" s="257"/>
      <c r="E6" s="256" t="s">
        <v>174</v>
      </c>
      <c r="F6" s="256" t="s">
        <v>213</v>
      </c>
      <c r="G6" s="249" t="s">
        <v>224</v>
      </c>
      <c r="H6" s="249" t="s">
        <v>216</v>
      </c>
      <c r="I6" s="260" t="s">
        <v>175</v>
      </c>
      <c r="J6" s="261"/>
      <c r="K6" s="262"/>
      <c r="L6" s="249" t="s">
        <v>215</v>
      </c>
    </row>
    <row r="7" spans="1:12" ht="38.25">
      <c r="A7" s="258"/>
      <c r="B7" s="259"/>
      <c r="C7" s="259"/>
      <c r="D7" s="259"/>
      <c r="E7" s="258"/>
      <c r="F7" s="258"/>
      <c r="G7" s="250"/>
      <c r="H7" s="250"/>
      <c r="I7" s="66" t="s">
        <v>176</v>
      </c>
      <c r="J7" s="66" t="s">
        <v>177</v>
      </c>
      <c r="K7" s="66" t="s">
        <v>178</v>
      </c>
      <c r="L7" s="250"/>
    </row>
    <row r="8" spans="1:12" ht="12.75">
      <c r="A8" s="251" t="s">
        <v>179</v>
      </c>
      <c r="B8" s="252"/>
      <c r="C8" s="252"/>
      <c r="D8" s="252"/>
      <c r="E8" s="252"/>
      <c r="F8" s="253"/>
      <c r="G8" s="67"/>
      <c r="H8" s="67">
        <f>I8+J8</f>
        <v>0</v>
      </c>
      <c r="I8" s="67">
        <v>0</v>
      </c>
      <c r="J8" s="67">
        <v>0</v>
      </c>
      <c r="K8" s="67">
        <v>0</v>
      </c>
      <c r="L8" s="67"/>
    </row>
    <row r="9" spans="1:12" ht="12.75">
      <c r="A9" s="251" t="s">
        <v>180</v>
      </c>
      <c r="B9" s="252"/>
      <c r="C9" s="252"/>
      <c r="D9" s="252"/>
      <c r="E9" s="252"/>
      <c r="F9" s="253"/>
      <c r="G9" s="68">
        <f>SUM(G10:G12)</f>
        <v>4680000</v>
      </c>
      <c r="H9" s="68">
        <f>SUM(H10:H12)</f>
        <v>113000</v>
      </c>
      <c r="I9" s="68">
        <f>SUM(I10:I12)</f>
        <v>0</v>
      </c>
      <c r="J9" s="68">
        <f>SUM(J10:J12)</f>
        <v>0</v>
      </c>
      <c r="K9" s="68">
        <f>SUM(K10:K12)</f>
        <v>0</v>
      </c>
      <c r="L9" s="68">
        <f>G9+H9</f>
        <v>4793000</v>
      </c>
    </row>
    <row r="10" spans="1:12" ht="12.75">
      <c r="A10" s="69" t="s">
        <v>169</v>
      </c>
      <c r="B10" s="254" t="s">
        <v>181</v>
      </c>
      <c r="C10" s="255"/>
      <c r="D10" s="69" t="s">
        <v>182</v>
      </c>
      <c r="E10" s="69" t="s">
        <v>183</v>
      </c>
      <c r="F10" s="69" t="s">
        <v>184</v>
      </c>
      <c r="G10" s="70">
        <v>4520000</v>
      </c>
      <c r="H10" s="70">
        <v>113000</v>
      </c>
      <c r="I10" s="70"/>
      <c r="J10" s="70">
        <v>0</v>
      </c>
      <c r="K10" s="70">
        <v>0</v>
      </c>
      <c r="L10" s="70">
        <f>G10+H10</f>
        <v>4633000</v>
      </c>
    </row>
    <row r="11" spans="1:12" ht="12.75">
      <c r="A11" s="69" t="s">
        <v>169</v>
      </c>
      <c r="B11" s="254" t="s">
        <v>181</v>
      </c>
      <c r="C11" s="255"/>
      <c r="D11" s="69" t="s">
        <v>182</v>
      </c>
      <c r="E11" s="69" t="s">
        <v>185</v>
      </c>
      <c r="F11" s="69" t="s">
        <v>186</v>
      </c>
      <c r="G11" s="70">
        <f>100000+60000</f>
        <v>160000</v>
      </c>
      <c r="H11" s="70"/>
      <c r="I11" s="70"/>
      <c r="J11" s="70"/>
      <c r="K11" s="70"/>
      <c r="L11" s="70">
        <f>G11</f>
        <v>160000</v>
      </c>
    </row>
    <row r="12" spans="1:12" ht="12.75">
      <c r="A12" s="69"/>
      <c r="B12" s="254" t="s">
        <v>187</v>
      </c>
      <c r="C12" s="255"/>
      <c r="D12" s="69" t="s">
        <v>187</v>
      </c>
      <c r="E12" s="69"/>
      <c r="F12" s="69"/>
      <c r="G12" s="70">
        <v>0</v>
      </c>
      <c r="H12" s="70">
        <f>I12+J12</f>
        <v>0</v>
      </c>
      <c r="I12" s="70">
        <v>0</v>
      </c>
      <c r="J12" s="70">
        <v>0</v>
      </c>
      <c r="K12" s="70">
        <v>0</v>
      </c>
      <c r="L12" s="70"/>
    </row>
    <row r="13" spans="1:12" ht="12.75">
      <c r="A13" s="251" t="s">
        <v>188</v>
      </c>
      <c r="B13" s="252"/>
      <c r="C13" s="252"/>
      <c r="D13" s="252"/>
      <c r="E13" s="252"/>
      <c r="F13" s="253"/>
      <c r="G13" s="68">
        <f aca="true" t="shared" si="0" ref="G13:L13">SUM(G14:G32)</f>
        <v>4680000</v>
      </c>
      <c r="H13" s="68">
        <f t="shared" si="0"/>
        <v>113000</v>
      </c>
      <c r="I13" s="68">
        <f t="shared" si="0"/>
        <v>0</v>
      </c>
      <c r="J13" s="68">
        <f t="shared" si="0"/>
        <v>0</v>
      </c>
      <c r="K13" s="68">
        <f t="shared" si="0"/>
        <v>0</v>
      </c>
      <c r="L13" s="68">
        <f t="shared" si="0"/>
        <v>4793000</v>
      </c>
    </row>
    <row r="14" spans="1:12" ht="12.75">
      <c r="A14" s="69" t="s">
        <v>169</v>
      </c>
      <c r="B14" s="69" t="s">
        <v>182</v>
      </c>
      <c r="C14" s="69" t="s">
        <v>189</v>
      </c>
      <c r="D14" s="69" t="s">
        <v>218</v>
      </c>
      <c r="E14" s="69" t="s">
        <v>191</v>
      </c>
      <c r="F14" s="69" t="s">
        <v>184</v>
      </c>
      <c r="G14" s="70">
        <v>2013730</v>
      </c>
      <c r="H14" s="70"/>
      <c r="I14" s="70"/>
      <c r="J14" s="70"/>
      <c r="K14" s="70"/>
      <c r="L14" s="79">
        <f>G14+H14</f>
        <v>2013730</v>
      </c>
    </row>
    <row r="15" spans="1:12" ht="12.75">
      <c r="A15" s="69" t="s">
        <v>169</v>
      </c>
      <c r="B15" s="69" t="s">
        <v>182</v>
      </c>
      <c r="C15" s="69" t="s">
        <v>189</v>
      </c>
      <c r="D15" s="69" t="s">
        <v>218</v>
      </c>
      <c r="E15" s="69" t="s">
        <v>191</v>
      </c>
      <c r="F15" s="69" t="s">
        <v>186</v>
      </c>
      <c r="G15" s="70">
        <v>36870</v>
      </c>
      <c r="H15" s="70"/>
      <c r="I15" s="70"/>
      <c r="J15" s="70"/>
      <c r="K15" s="70"/>
      <c r="L15" s="70">
        <f aca="true" t="shared" si="1" ref="L15:L31">G15+H15</f>
        <v>36870</v>
      </c>
    </row>
    <row r="16" spans="1:12" ht="12.75">
      <c r="A16" s="69" t="s">
        <v>169</v>
      </c>
      <c r="B16" s="69" t="s">
        <v>182</v>
      </c>
      <c r="C16" s="69" t="s">
        <v>189</v>
      </c>
      <c r="D16" s="69" t="s">
        <v>219</v>
      </c>
      <c r="E16" s="69" t="s">
        <v>192</v>
      </c>
      <c r="F16" s="69" t="s">
        <v>184</v>
      </c>
      <c r="G16" s="70">
        <v>125000</v>
      </c>
      <c r="H16" s="70"/>
      <c r="I16" s="70"/>
      <c r="J16" s="70"/>
      <c r="K16" s="70"/>
      <c r="L16" s="70">
        <f t="shared" si="1"/>
        <v>125000</v>
      </c>
    </row>
    <row r="17" spans="1:12" ht="12.75">
      <c r="A17" s="69" t="s">
        <v>169</v>
      </c>
      <c r="B17" s="69" t="s">
        <v>182</v>
      </c>
      <c r="C17" s="69" t="s">
        <v>189</v>
      </c>
      <c r="D17" s="69" t="s">
        <v>220</v>
      </c>
      <c r="E17" s="69" t="s">
        <v>193</v>
      </c>
      <c r="F17" s="69" t="s">
        <v>184</v>
      </c>
      <c r="G17" s="70">
        <v>608150</v>
      </c>
      <c r="H17" s="70"/>
      <c r="I17" s="70"/>
      <c r="J17" s="70"/>
      <c r="K17" s="70"/>
      <c r="L17" s="70">
        <f t="shared" si="1"/>
        <v>608150</v>
      </c>
    </row>
    <row r="18" spans="1:12" ht="12.75">
      <c r="A18" s="69" t="s">
        <v>169</v>
      </c>
      <c r="B18" s="69" t="s">
        <v>182</v>
      </c>
      <c r="C18" s="69" t="s">
        <v>189</v>
      </c>
      <c r="D18" s="69" t="s">
        <v>220</v>
      </c>
      <c r="E18" s="69" t="s">
        <v>193</v>
      </c>
      <c r="F18" s="69" t="s">
        <v>186</v>
      </c>
      <c r="G18" s="70">
        <v>11130</v>
      </c>
      <c r="H18" s="70"/>
      <c r="I18" s="70"/>
      <c r="J18" s="70"/>
      <c r="K18" s="70"/>
      <c r="L18" s="70">
        <f t="shared" si="1"/>
        <v>11130</v>
      </c>
    </row>
    <row r="19" spans="1:12" ht="12.75">
      <c r="A19" s="69" t="s">
        <v>169</v>
      </c>
      <c r="B19" s="69" t="s">
        <v>182</v>
      </c>
      <c r="C19" s="69" t="s">
        <v>189</v>
      </c>
      <c r="D19" s="69" t="s">
        <v>221</v>
      </c>
      <c r="E19" s="69" t="s">
        <v>194</v>
      </c>
      <c r="F19" s="69" t="s">
        <v>184</v>
      </c>
      <c r="G19" s="70">
        <v>67000</v>
      </c>
      <c r="H19" s="70"/>
      <c r="I19" s="70"/>
      <c r="J19" s="70"/>
      <c r="K19" s="70"/>
      <c r="L19" s="70">
        <f t="shared" si="1"/>
        <v>67000</v>
      </c>
    </row>
    <row r="20" spans="1:12" ht="12.75">
      <c r="A20" s="69" t="s">
        <v>169</v>
      </c>
      <c r="B20" s="69" t="s">
        <v>182</v>
      </c>
      <c r="C20" s="69" t="s">
        <v>189</v>
      </c>
      <c r="D20" s="69" t="s">
        <v>221</v>
      </c>
      <c r="E20" s="69" t="s">
        <v>195</v>
      </c>
      <c r="F20" s="69" t="s">
        <v>184</v>
      </c>
      <c r="G20" s="70">
        <v>24000</v>
      </c>
      <c r="H20" s="70"/>
      <c r="I20" s="70"/>
      <c r="J20" s="70"/>
      <c r="K20" s="70"/>
      <c r="L20" s="70">
        <f t="shared" si="1"/>
        <v>24000</v>
      </c>
    </row>
    <row r="21" spans="1:12" ht="12.75">
      <c r="A21" s="69" t="s">
        <v>169</v>
      </c>
      <c r="B21" s="69" t="s">
        <v>182</v>
      </c>
      <c r="C21" s="69" t="s">
        <v>189</v>
      </c>
      <c r="D21" s="69" t="s">
        <v>221</v>
      </c>
      <c r="E21" s="69" t="s">
        <v>196</v>
      </c>
      <c r="F21" s="69" t="s">
        <v>184</v>
      </c>
      <c r="G21" s="70">
        <v>719040</v>
      </c>
      <c r="H21" s="70">
        <v>224364.78</v>
      </c>
      <c r="I21" s="70"/>
      <c r="J21" s="70"/>
      <c r="K21" s="70"/>
      <c r="L21" s="70">
        <f t="shared" si="1"/>
        <v>943404.78</v>
      </c>
    </row>
    <row r="22" spans="1:12" ht="12.75">
      <c r="A22" s="69" t="s">
        <v>169</v>
      </c>
      <c r="B22" s="69" t="s">
        <v>182</v>
      </c>
      <c r="C22" s="69" t="s">
        <v>189</v>
      </c>
      <c r="D22" s="69" t="s">
        <v>221</v>
      </c>
      <c r="E22" s="69" t="s">
        <v>196</v>
      </c>
      <c r="F22" s="69" t="s">
        <v>184</v>
      </c>
      <c r="G22" s="70">
        <v>29170</v>
      </c>
      <c r="H22" s="70">
        <v>88143.84</v>
      </c>
      <c r="I22" s="70"/>
      <c r="J22" s="70"/>
      <c r="K22" s="70"/>
      <c r="L22" s="70">
        <f t="shared" si="1"/>
        <v>117313.84</v>
      </c>
    </row>
    <row r="23" spans="1:12" ht="12.75">
      <c r="A23" s="69" t="s">
        <v>169</v>
      </c>
      <c r="B23" s="69" t="s">
        <v>182</v>
      </c>
      <c r="C23" s="69" t="s">
        <v>189</v>
      </c>
      <c r="D23" s="69" t="s">
        <v>221</v>
      </c>
      <c r="E23" s="69" t="s">
        <v>196</v>
      </c>
      <c r="F23" s="69" t="s">
        <v>186</v>
      </c>
      <c r="G23" s="70">
        <v>39000</v>
      </c>
      <c r="H23" s="70"/>
      <c r="I23" s="70"/>
      <c r="J23" s="70"/>
      <c r="K23" s="70"/>
      <c r="L23" s="70">
        <f>G23+H23</f>
        <v>39000</v>
      </c>
    </row>
    <row r="24" spans="1:12" ht="12.75">
      <c r="A24" s="69" t="s">
        <v>169</v>
      </c>
      <c r="B24" s="69" t="s">
        <v>182</v>
      </c>
      <c r="C24" s="69" t="s">
        <v>189</v>
      </c>
      <c r="D24" s="69" t="s">
        <v>221</v>
      </c>
      <c r="E24" s="69" t="s">
        <v>197</v>
      </c>
      <c r="F24" s="69" t="s">
        <v>184</v>
      </c>
      <c r="G24" s="70">
        <v>198800</v>
      </c>
      <c r="H24" s="70">
        <v>-189100</v>
      </c>
      <c r="I24" s="70"/>
      <c r="J24" s="70"/>
      <c r="K24" s="70"/>
      <c r="L24" s="70">
        <f t="shared" si="1"/>
        <v>9700</v>
      </c>
    </row>
    <row r="25" spans="1:12" ht="12.75">
      <c r="A25" s="69" t="s">
        <v>169</v>
      </c>
      <c r="B25" s="69" t="s">
        <v>182</v>
      </c>
      <c r="C25" s="69" t="s">
        <v>189</v>
      </c>
      <c r="D25" s="69" t="s">
        <v>221</v>
      </c>
      <c r="E25" s="69" t="s">
        <v>198</v>
      </c>
      <c r="F25" s="69" t="s">
        <v>184</v>
      </c>
      <c r="G25" s="77">
        <f>197446.44+11630.21-4966.65</f>
        <v>204110</v>
      </c>
      <c r="H25" s="70">
        <v>-60208.62</v>
      </c>
      <c r="I25" s="70"/>
      <c r="J25" s="70"/>
      <c r="K25" s="70"/>
      <c r="L25" s="70">
        <f t="shared" si="1"/>
        <v>143901.38</v>
      </c>
    </row>
    <row r="26" spans="1:12" ht="12.75">
      <c r="A26" s="69" t="s">
        <v>169</v>
      </c>
      <c r="B26" s="69" t="s">
        <v>182</v>
      </c>
      <c r="C26" s="69" t="s">
        <v>189</v>
      </c>
      <c r="D26" s="69" t="s">
        <v>221</v>
      </c>
      <c r="E26" s="69" t="s">
        <v>199</v>
      </c>
      <c r="F26" s="69" t="s">
        <v>184</v>
      </c>
      <c r="G26" s="70">
        <v>233622</v>
      </c>
      <c r="H26" s="70">
        <v>-50000</v>
      </c>
      <c r="I26" s="70"/>
      <c r="J26" s="70"/>
      <c r="K26" s="70"/>
      <c r="L26" s="70">
        <f t="shared" si="1"/>
        <v>183622</v>
      </c>
    </row>
    <row r="27" spans="1:12" ht="12.75">
      <c r="A27" s="69" t="s">
        <v>169</v>
      </c>
      <c r="B27" s="69" t="s">
        <v>182</v>
      </c>
      <c r="C27" s="69" t="s">
        <v>189</v>
      </c>
      <c r="D27" s="69" t="s">
        <v>222</v>
      </c>
      <c r="E27" s="69" t="s">
        <v>199</v>
      </c>
      <c r="F27" s="69"/>
      <c r="G27" s="70">
        <v>24878</v>
      </c>
      <c r="H27" s="70"/>
      <c r="I27" s="70"/>
      <c r="J27" s="70"/>
      <c r="K27" s="70"/>
      <c r="L27" s="70">
        <f t="shared" si="1"/>
        <v>24878</v>
      </c>
    </row>
    <row r="28" spans="1:12" ht="12.75">
      <c r="A28" s="69" t="s">
        <v>169</v>
      </c>
      <c r="B28" s="69" t="s">
        <v>182</v>
      </c>
      <c r="C28" s="69" t="s">
        <v>189</v>
      </c>
      <c r="D28" s="69" t="s">
        <v>223</v>
      </c>
      <c r="E28" s="69" t="s">
        <v>199</v>
      </c>
      <c r="F28" s="69"/>
      <c r="G28" s="70">
        <v>11500</v>
      </c>
      <c r="H28" s="70"/>
      <c r="I28" s="70"/>
      <c r="J28" s="70"/>
      <c r="K28" s="70"/>
      <c r="L28" s="70">
        <f t="shared" si="1"/>
        <v>11500</v>
      </c>
    </row>
    <row r="29" spans="1:12" ht="12.75">
      <c r="A29" s="69" t="s">
        <v>169</v>
      </c>
      <c r="B29" s="69" t="s">
        <v>182</v>
      </c>
      <c r="C29" s="69" t="s">
        <v>189</v>
      </c>
      <c r="D29" s="69" t="s">
        <v>221</v>
      </c>
      <c r="E29" s="69" t="s">
        <v>200</v>
      </c>
      <c r="F29" s="69" t="s">
        <v>184</v>
      </c>
      <c r="G29" s="70"/>
      <c r="H29" s="70">
        <v>99800</v>
      </c>
      <c r="I29" s="70"/>
      <c r="J29" s="70"/>
      <c r="K29" s="70"/>
      <c r="L29" s="70">
        <f t="shared" si="1"/>
        <v>99800</v>
      </c>
    </row>
    <row r="30" spans="1:12" ht="12.75">
      <c r="A30" s="69" t="s">
        <v>169</v>
      </c>
      <c r="B30" s="69" t="s">
        <v>182</v>
      </c>
      <c r="C30" s="69" t="s">
        <v>189</v>
      </c>
      <c r="D30" s="69" t="s">
        <v>221</v>
      </c>
      <c r="E30" s="69" t="s">
        <v>200</v>
      </c>
      <c r="F30" s="69" t="s">
        <v>186</v>
      </c>
      <c r="G30" s="70">
        <v>73000</v>
      </c>
      <c r="H30" s="70"/>
      <c r="I30" s="70"/>
      <c r="J30" s="70"/>
      <c r="K30" s="70"/>
      <c r="L30" s="70">
        <f t="shared" si="1"/>
        <v>73000</v>
      </c>
    </row>
    <row r="31" spans="1:12" ht="12.75">
      <c r="A31" s="69" t="s">
        <v>169</v>
      </c>
      <c r="B31" s="69" t="s">
        <v>182</v>
      </c>
      <c r="C31" s="69" t="s">
        <v>189</v>
      </c>
      <c r="D31" s="69" t="s">
        <v>221</v>
      </c>
      <c r="E31" s="69" t="s">
        <v>201</v>
      </c>
      <c r="F31" s="69" t="s">
        <v>184</v>
      </c>
      <c r="G31" s="70">
        <v>261000</v>
      </c>
      <c r="H31" s="70"/>
      <c r="I31" s="70"/>
      <c r="J31" s="70"/>
      <c r="K31" s="70"/>
      <c r="L31" s="70">
        <f t="shared" si="1"/>
        <v>261000</v>
      </c>
    </row>
    <row r="32" spans="1:12" ht="12.75">
      <c r="A32" s="69"/>
      <c r="B32" s="69"/>
      <c r="C32" s="69"/>
      <c r="D32" s="69"/>
      <c r="E32" s="69"/>
      <c r="F32" s="69"/>
      <c r="G32" s="70"/>
      <c r="H32" s="70"/>
      <c r="I32" s="70"/>
      <c r="J32" s="70"/>
      <c r="K32" s="70"/>
      <c r="L32" s="70"/>
    </row>
    <row r="33" spans="1:12" ht="12.7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</row>
    <row r="34" spans="1:12" ht="12.75">
      <c r="A34" s="248" t="s">
        <v>202</v>
      </c>
      <c r="B34" s="248"/>
      <c r="C34" s="248"/>
      <c r="D34" s="248"/>
      <c r="E34" s="248"/>
      <c r="F34" s="246"/>
      <c r="G34" s="246"/>
      <c r="H34" s="72"/>
      <c r="I34" s="246" t="s">
        <v>161</v>
      </c>
      <c r="J34" s="246"/>
      <c r="K34" s="73"/>
      <c r="L34" s="73"/>
    </row>
    <row r="35" spans="1:12" ht="12.75">
      <c r="A35" s="72"/>
      <c r="B35" s="72"/>
      <c r="C35" s="72"/>
      <c r="D35" s="72"/>
      <c r="E35" s="72"/>
      <c r="F35" s="71"/>
      <c r="G35" s="71" t="s">
        <v>13</v>
      </c>
      <c r="H35" s="72"/>
      <c r="I35" s="244" t="s">
        <v>14</v>
      </c>
      <c r="J35" s="244"/>
      <c r="K35" s="72"/>
      <c r="L35" s="72"/>
    </row>
    <row r="36" spans="1:12" ht="12.75">
      <c r="A36" s="245" t="s">
        <v>203</v>
      </c>
      <c r="B36" s="245"/>
      <c r="C36" s="245"/>
      <c r="D36" s="245"/>
      <c r="E36" s="245"/>
      <c r="F36" s="246"/>
      <c r="G36" s="246"/>
      <c r="H36" s="72"/>
      <c r="I36" s="246" t="s">
        <v>159</v>
      </c>
      <c r="J36" s="246"/>
      <c r="K36" s="72"/>
      <c r="L36" s="72"/>
    </row>
    <row r="37" spans="1:12" ht="12.75">
      <c r="A37" s="72"/>
      <c r="B37" s="72"/>
      <c r="C37" s="72"/>
      <c r="D37" s="72"/>
      <c r="E37" s="72"/>
      <c r="F37" s="71"/>
      <c r="G37" s="71" t="s">
        <v>13</v>
      </c>
      <c r="H37" s="72"/>
      <c r="I37" s="244" t="s">
        <v>14</v>
      </c>
      <c r="J37" s="244"/>
      <c r="K37" s="72"/>
      <c r="L37" s="72"/>
    </row>
    <row r="38" spans="1:12" ht="12.75">
      <c r="A38" s="245" t="s">
        <v>204</v>
      </c>
      <c r="B38" s="245"/>
      <c r="C38" s="245"/>
      <c r="D38" s="245"/>
      <c r="E38" s="245"/>
      <c r="F38" s="246"/>
      <c r="G38" s="246"/>
      <c r="H38" s="72"/>
      <c r="I38" s="246"/>
      <c r="J38" s="246"/>
      <c r="K38" s="72"/>
      <c r="L38" s="72"/>
    </row>
    <row r="39" spans="1:12" ht="12.75">
      <c r="A39" s="72"/>
      <c r="B39" s="72"/>
      <c r="C39" s="72"/>
      <c r="D39" s="72"/>
      <c r="E39" s="72"/>
      <c r="F39" s="71"/>
      <c r="G39" s="71" t="s">
        <v>13</v>
      </c>
      <c r="H39" s="72"/>
      <c r="I39" s="244" t="s">
        <v>14</v>
      </c>
      <c r="J39" s="244"/>
      <c r="K39" s="72"/>
      <c r="L39" s="72"/>
    </row>
    <row r="40" spans="1:12" ht="12.75">
      <c r="A40" s="247" t="s">
        <v>241</v>
      </c>
      <c r="B40" s="247"/>
      <c r="C40" s="247"/>
      <c r="D40" s="247"/>
      <c r="E40" s="247"/>
      <c r="F40" s="72"/>
      <c r="G40" s="72"/>
      <c r="H40" s="72"/>
      <c r="I40" s="72"/>
      <c r="J40" s="72"/>
      <c r="K40" s="72"/>
      <c r="L40" s="72"/>
    </row>
  </sheetData>
  <sheetProtection/>
  <mergeCells count="32">
    <mergeCell ref="I37:J37"/>
    <mergeCell ref="A38:E38"/>
    <mergeCell ref="F38:G38"/>
    <mergeCell ref="I38:J38"/>
    <mergeCell ref="I39:J39"/>
    <mergeCell ref="A40:E40"/>
    <mergeCell ref="A13:F13"/>
    <mergeCell ref="A34:E34"/>
    <mergeCell ref="F34:G34"/>
    <mergeCell ref="I34:J34"/>
    <mergeCell ref="I35:J35"/>
    <mergeCell ref="A36:E36"/>
    <mergeCell ref="F36:G36"/>
    <mergeCell ref="I36:J36"/>
    <mergeCell ref="L6:L7"/>
    <mergeCell ref="A8:F8"/>
    <mergeCell ref="A9:F9"/>
    <mergeCell ref="B10:C10"/>
    <mergeCell ref="B11:C11"/>
    <mergeCell ref="B12:C12"/>
    <mergeCell ref="A6:D7"/>
    <mergeCell ref="E6:E7"/>
    <mergeCell ref="F6:F7"/>
    <mergeCell ref="G6:G7"/>
    <mergeCell ref="H6:H7"/>
    <mergeCell ref="I6:K6"/>
    <mergeCell ref="A1:I1"/>
    <mergeCell ref="A3:F3"/>
    <mergeCell ref="G3:J3"/>
    <mergeCell ref="A4:F4"/>
    <mergeCell ref="G4:J4"/>
    <mergeCell ref="A5:C5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Mariya</cp:lastModifiedBy>
  <cp:lastPrinted>2020-01-30T02:22:13Z</cp:lastPrinted>
  <dcterms:created xsi:type="dcterms:W3CDTF">2010-11-26T07:12:57Z</dcterms:created>
  <dcterms:modified xsi:type="dcterms:W3CDTF">2020-01-30T02:26:25Z</dcterms:modified>
  <cp:category/>
  <cp:version/>
  <cp:contentType/>
  <cp:contentStatus/>
</cp:coreProperties>
</file>